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8647 " sheetId="1" state="visible" r:id="rId2"/>
  </sheets>
  <definedNames>
    <definedName function="false" hidden="false" localSheetId="0" name="_xlnm.Print_Area" vbProcedure="false">'8647 '!$B$1:$N$104</definedName>
    <definedName function="false" hidden="false" localSheetId="0" name="_xlnm.Print_Titles" vbProcedure="false">'8647 '!$15:$15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H17" authorId="0">
      <text>
        <r>
          <rPr>
            <sz val="11"/>
            <color rgb="FF000000"/>
            <rFont val="Calibri"/>
            <family val="2"/>
            <charset val="1"/>
          </rPr>
          <t xml:space="preserve">3,88 єто кратность к окладу 
33500/8647=3,88
</t>
        </r>
      </text>
    </comment>
  </commentList>
</comments>
</file>

<file path=xl/sharedStrings.xml><?xml version="1.0" encoding="utf-8"?>
<sst xmlns="http://schemas.openxmlformats.org/spreadsheetml/2006/main" count="132" uniqueCount="111">
  <si>
    <t xml:space="preserve">ПОГОДЖЕНО:</t>
  </si>
  <si>
    <t xml:space="preserve">ЗАТВЕРДЖУЮ:</t>
  </si>
  <si>
    <t xml:space="preserve">Рішення виконавчого комітету Покровської</t>
  </si>
  <si>
    <t xml:space="preserve">Штат у кількості 151 штатних одиниць </t>
  </si>
  <si>
    <t xml:space="preserve">міської ради Дніпропетровської області</t>
  </si>
  <si>
    <t xml:space="preserve">з місячним фондом заробітної плати:1 474874,04 грн.</t>
  </si>
  <si>
    <t xml:space="preserve">19.01.2026 № 37/06-53-26</t>
  </si>
  <si>
    <t xml:space="preserve">(Один мільйон чотириста сімдесят чотири тисячі вісімсот сімдесят чотири гривні 04 копійка)</t>
  </si>
  <si>
    <t xml:space="preserve">Директор ПМКП "Добробут"</t>
  </si>
  <si>
    <t xml:space="preserve">_____________________________Руслан СЕРГЄЄВ</t>
  </si>
  <si>
    <t xml:space="preserve">___________________________________________М.П.</t>
  </si>
  <si>
    <t xml:space="preserve">дата</t>
  </si>
  <si>
    <t xml:space="preserve">ШТАТНИЙ РОЗПИС </t>
  </si>
  <si>
    <t xml:space="preserve">Покровського міського комунального підприємства "Добробут"</t>
  </si>
  <si>
    <t xml:space="preserve">Вводиться з 01 лютого 2026 р. </t>
  </si>
  <si>
    <t xml:space="preserve">№</t>
  </si>
  <si>
    <t xml:space="preserve">Посада (професія)</t>
  </si>
  <si>
    <t xml:space="preserve">Код за Класифі-катором професій ДК 003:2010</t>
  </si>
  <si>
    <t xml:space="preserve">Кільк. штатних одиниць</t>
  </si>
  <si>
    <t xml:space="preserve">Розряд</t>
  </si>
  <si>
    <t xml:space="preserve">Посадо-вий оклад, (тарифна ставка), грн на 31.12.2025</t>
  </si>
  <si>
    <t xml:space="preserve">Підвищен. мінімаль.зпл на 8,09% 8000-8647  у  погодинному розмірі на 8,33% 48,00-52,00</t>
  </si>
  <si>
    <t xml:space="preserve">Посадовий оклад, (тарифна ставка), грн.</t>
  </si>
  <si>
    <t xml:space="preserve">Середньомісячна розрахункова заробітна плата штатних одиниць за посадовими окладами та тарифними ставками, грн.</t>
  </si>
  <si>
    <t xml:space="preserve">Щомісячна премія згідно контракту, розпорядження </t>
  </si>
  <si>
    <t xml:space="preserve">Місячний фонд зарплати, грн.</t>
  </si>
  <si>
    <t xml:space="preserve">Фонд зарплати з 01.01.26-31.12.26. грн.</t>
  </si>
  <si>
    <t xml:space="preserve">I</t>
  </si>
  <si>
    <t xml:space="preserve">АУП</t>
  </si>
  <si>
    <t xml:space="preserve">Директор</t>
  </si>
  <si>
    <t xml:space="preserve">1210.1</t>
  </si>
  <si>
    <t xml:space="preserve">Заступник директора</t>
  </si>
  <si>
    <t xml:space="preserve">Головний інженер</t>
  </si>
  <si>
    <t xml:space="preserve">1229.7</t>
  </si>
  <si>
    <t xml:space="preserve">Головний бухгалтер</t>
  </si>
  <si>
    <t xml:space="preserve">другая должность??</t>
  </si>
  <si>
    <t xml:space="preserve">Інженер з проектно-кошторисної роботи</t>
  </si>
  <si>
    <t xml:space="preserve">2142.2</t>
  </si>
  <si>
    <t xml:space="preserve">Провідний бухгалтер</t>
  </si>
  <si>
    <t xml:space="preserve">Фахівець з публічних закупівель </t>
  </si>
  <si>
    <t xml:space="preserve">2419.2</t>
  </si>
  <si>
    <t xml:space="preserve">Провідний інженер з охорони праці</t>
  </si>
  <si>
    <t xml:space="preserve">2149.2</t>
  </si>
  <si>
    <t xml:space="preserve">Провідний економіст з фінансової роботи</t>
  </si>
  <si>
    <t xml:space="preserve">2441.2</t>
  </si>
  <si>
    <t xml:space="preserve">Бухгалтер</t>
  </si>
  <si>
    <t xml:space="preserve">Офісний службовець</t>
  </si>
  <si>
    <t xml:space="preserve">Всього:</t>
  </si>
  <si>
    <t xml:space="preserve">II</t>
  </si>
  <si>
    <t xml:space="preserve">Механічний цех</t>
  </si>
  <si>
    <t xml:space="preserve">Головний механік</t>
  </si>
  <si>
    <t xml:space="preserve">1222.1</t>
  </si>
  <si>
    <t xml:space="preserve">Тракторист </t>
  </si>
  <si>
    <t xml:space="preserve">Водій навантажувача </t>
  </si>
  <si>
    <t xml:space="preserve">Машиніст бульдозера (автогрейдера) </t>
  </si>
  <si>
    <t xml:space="preserve">Машиніст екскаватора </t>
  </si>
  <si>
    <t xml:space="preserve">Водій автотранспортних засобів</t>
  </si>
  <si>
    <t xml:space="preserve">Машиніст автовишки та автогідропідіймача</t>
  </si>
  <si>
    <t xml:space="preserve">Авторемонтник </t>
  </si>
  <si>
    <t xml:space="preserve">Слюсар-ремонтник </t>
  </si>
  <si>
    <t xml:space="preserve">Електрогазозварник </t>
  </si>
  <si>
    <t xml:space="preserve"> </t>
  </si>
  <si>
    <t xml:space="preserve">Дорожній робітник </t>
  </si>
  <si>
    <t xml:space="preserve">Сестра медична</t>
  </si>
  <si>
    <t xml:space="preserve">Диспетчер</t>
  </si>
  <si>
    <t xml:space="preserve">III</t>
  </si>
  <si>
    <t xml:space="preserve">Охорона та інший персонал</t>
  </si>
  <si>
    <t xml:space="preserve">Завідувач господарства</t>
  </si>
  <si>
    <t xml:space="preserve">Прибиральник службових приміщень</t>
  </si>
  <si>
    <t xml:space="preserve">Сторож (вул. Героїв-рятувальників,18,                      вул. Середи, 28)</t>
  </si>
  <si>
    <t xml:space="preserve">IV</t>
  </si>
  <si>
    <t xml:space="preserve">Дільниця експлуатації мереж зовнішнього освітлення</t>
  </si>
  <si>
    <t xml:space="preserve">Головний енергетик</t>
  </si>
  <si>
    <t xml:space="preserve">Електромонтер з ремонту та обслуговування електроустаткування </t>
  </si>
  <si>
    <t xml:space="preserve">Електромонтажник з освітлення та освітлювальних мереж </t>
  </si>
  <si>
    <t xml:space="preserve">V</t>
  </si>
  <si>
    <t xml:space="preserve">Дільниця благоустрою території </t>
  </si>
  <si>
    <t xml:space="preserve">Начальник дільниці благоустрою території та зеленого господарства</t>
  </si>
  <si>
    <t xml:space="preserve">1222.2</t>
  </si>
  <si>
    <t xml:space="preserve">Робітник з благоустрою</t>
  </si>
  <si>
    <t xml:space="preserve">Маляр</t>
  </si>
  <si>
    <t xml:space="preserve">VI</t>
  </si>
  <si>
    <t xml:space="preserve">Дільниця зеленого господарства</t>
  </si>
  <si>
    <t xml:space="preserve">Озеленювач</t>
  </si>
  <si>
    <r>
      <rPr>
        <sz val="10"/>
        <color rgb="FF000000"/>
        <rFont val="Times New Roman"/>
        <family val="1"/>
        <charset val="204"/>
      </rPr>
      <t xml:space="preserve">Озеленювач  </t>
    </r>
    <r>
      <rPr>
        <sz val="8"/>
        <color rgb="FF000000"/>
        <rFont val="Times New Roman"/>
        <family val="1"/>
        <charset val="204"/>
      </rPr>
      <t xml:space="preserve">(сезонні роботи)</t>
    </r>
  </si>
  <si>
    <r>
      <rPr>
        <sz val="10"/>
        <color rgb="FF000000"/>
        <rFont val="Times New Roman"/>
        <family val="1"/>
        <charset val="204"/>
      </rPr>
      <t xml:space="preserve">Озеленювач </t>
    </r>
    <r>
      <rPr>
        <sz val="8"/>
        <color rgb="FF000000"/>
        <rFont val="Times New Roman"/>
        <family val="1"/>
        <charset val="204"/>
      </rPr>
      <t xml:space="preserve">(сезонні роботи)</t>
    </r>
  </si>
  <si>
    <t xml:space="preserve">VII</t>
  </si>
  <si>
    <t xml:space="preserve">Дільниця утримання малих архітектурних споруд</t>
  </si>
  <si>
    <t xml:space="preserve">Сторож (фонтану)</t>
  </si>
  <si>
    <t xml:space="preserve">Сторож (дитячого майданчику)</t>
  </si>
  <si>
    <t xml:space="preserve">VIII</t>
  </si>
  <si>
    <t xml:space="preserve">Дільниця "Парк ім. Б. Мозолевського"</t>
  </si>
  <si>
    <t xml:space="preserve">Директор дільниці "Парк ім. Б. Мозолевського"</t>
  </si>
  <si>
    <t xml:space="preserve">Озеленювач </t>
  </si>
  <si>
    <t xml:space="preserve">Озеленювач  (сезонні роботи)</t>
  </si>
  <si>
    <t xml:space="preserve">Робітник з благоустрою *</t>
  </si>
  <si>
    <t xml:space="preserve">Слюсар-сантехнік </t>
  </si>
  <si>
    <t xml:space="preserve">Сторож</t>
  </si>
  <si>
    <t xml:space="preserve">IX</t>
  </si>
  <si>
    <t xml:space="preserve">Дільниця утримання громадського туалету по вул. Центральна 47 </t>
  </si>
  <si>
    <t xml:space="preserve">X</t>
  </si>
  <si>
    <t xml:space="preserve">Дільниця "Центральне кладовище"</t>
  </si>
  <si>
    <t xml:space="preserve">Завідувач кладовища</t>
  </si>
  <si>
    <t xml:space="preserve">РАЗОМ ПО ПІДПРИЄМСТВУ</t>
  </si>
  <si>
    <t xml:space="preserve">ЄСВ</t>
  </si>
  <si>
    <t xml:space="preserve">Загальний фонд</t>
  </si>
  <si>
    <t xml:space="preserve">*-при зверненні осіб, на яких покладений обов'язок відпрацювання суспільно-корисних робіт за постановою суду про несплату аліментів (періодично).</t>
  </si>
  <si>
    <t xml:space="preserve">Головний бухгалтер </t>
  </si>
  <si>
    <t xml:space="preserve">Олена КРАВЕЦЬ</t>
  </si>
  <si>
    <t xml:space="preserve">Відповідальна за кадрову роботу</t>
  </si>
  <si>
    <t xml:space="preserve">Лідія ІЛОТОВСЬКА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</si>
</sst>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#,##0.00"/>
    <numFmt numFmtId="167" formatCode="_-* #,##0.00\ _₴_-;\-* #,##0.00\ _₴_-;_-* \-??\ _₴_-;_-@_-"/>
    <numFmt numFmtId="168" formatCode="0.00"/>
  </numFmts>
  <fonts count="12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center" textRotation="0" wrapText="true" indent="1" shrinkToFit="false"/>
      <protection locked="true" hidden="false"/>
    </xf>
    <xf numFmtId="164" fontId="5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2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4" fillId="0" borderId="1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4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4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0" applyFont="true" applyBorder="false" applyAlignment="true" applyProtection="true">
      <alignment horizontal="left" vertical="center" textRotation="0" wrapText="true" indent="1" shrinkToFit="false"/>
      <protection locked="true" hidden="false"/>
    </xf>
    <xf numFmtId="166" fontId="4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false"/>
  </sheetPr>
  <dimension ref="A1:P10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90" zoomScalePageLayoutView="100" workbookViewId="0">
      <selection pane="topLeft" activeCell="T20" activeCellId="0" sqref="T20"/>
    </sheetView>
  </sheetViews>
  <sheetFormatPr defaultColWidth="8.859375" defaultRowHeight="12.75" zeroHeight="false" outlineLevelRow="0" outlineLevelCol="0"/>
  <cols>
    <col collapsed="false" customWidth="true" hidden="false" outlineLevel="0" max="1" min="1" style="1" width="0.14"/>
    <col collapsed="false" customWidth="true" hidden="false" outlineLevel="0" max="2" min="2" style="1" width="5.71"/>
    <col collapsed="false" customWidth="true" hidden="false" outlineLevel="0" max="3" min="3" style="2" width="35.14"/>
    <col collapsed="false" customWidth="true" hidden="false" outlineLevel="0" max="4" min="4" style="1" width="13.57"/>
    <col collapsed="false" customWidth="true" hidden="false" outlineLevel="0" max="5" min="5" style="1" width="8.42"/>
    <col collapsed="false" customWidth="true" hidden="false" outlineLevel="0" max="6" min="6" style="1" width="8.15"/>
    <col collapsed="false" customWidth="true" hidden="true" outlineLevel="0" max="7" min="7" style="1" width="10.42"/>
    <col collapsed="false" customWidth="true" hidden="true" outlineLevel="0" max="8" min="8" style="1" width="15.85"/>
    <col collapsed="false" customWidth="true" hidden="false" outlineLevel="0" max="9" min="9" style="1" width="15.42"/>
    <col collapsed="false" customWidth="true" hidden="false" outlineLevel="0" max="10" min="10" style="1" width="17.57"/>
    <col collapsed="false" customWidth="true" hidden="true" outlineLevel="0" max="11" min="11" style="1" width="11.43"/>
    <col collapsed="false" customWidth="true" hidden="false" outlineLevel="0" max="12" min="12" style="1" width="21.29"/>
    <col collapsed="false" customWidth="true" hidden="true" outlineLevel="0" max="13" min="13" style="1" width="14.71"/>
    <col collapsed="false" customWidth="true" hidden="false" outlineLevel="0" max="14" min="14" style="1" width="12.15"/>
    <col collapsed="false" customWidth="false" hidden="false" outlineLevel="0" max="16384" min="15" style="1" width="8.86"/>
  </cols>
  <sheetData>
    <row r="1" customFormat="false" ht="21.75" hidden="false" customHeight="true" outlineLevel="0" collapsed="false">
      <c r="B1" s="3" t="s">
        <v>0</v>
      </c>
      <c r="C1" s="3"/>
      <c r="D1" s="3"/>
      <c r="I1" s="4" t="s">
        <v>1</v>
      </c>
      <c r="J1" s="4"/>
      <c r="K1" s="4"/>
      <c r="M1" s="4"/>
      <c r="N1" s="4"/>
    </row>
    <row r="2" customFormat="false" ht="30.75" hidden="false" customHeight="true" outlineLevel="0" collapsed="false">
      <c r="B2" s="5" t="s">
        <v>2</v>
      </c>
      <c r="C2" s="5"/>
      <c r="D2" s="5"/>
      <c r="I2" s="6" t="s">
        <v>3</v>
      </c>
      <c r="J2" s="6"/>
      <c r="K2" s="6"/>
      <c r="L2" s="7"/>
      <c r="M2" s="8"/>
      <c r="N2" s="9"/>
    </row>
    <row r="3" customFormat="false" ht="18.75" hidden="false" customHeight="true" outlineLevel="0" collapsed="false">
      <c r="B3" s="10" t="s">
        <v>4</v>
      </c>
      <c r="C3" s="10"/>
      <c r="D3" s="10"/>
      <c r="I3" s="6" t="s">
        <v>5</v>
      </c>
      <c r="J3" s="6"/>
      <c r="K3" s="6"/>
      <c r="L3" s="6"/>
      <c r="M3" s="6"/>
      <c r="N3" s="6"/>
      <c r="O3" s="11"/>
    </row>
    <row r="4" customFormat="false" ht="63" hidden="false" customHeight="true" outlineLevel="0" collapsed="false">
      <c r="B4" s="12" t="s">
        <v>6</v>
      </c>
      <c r="C4" s="12"/>
      <c r="D4" s="12"/>
      <c r="I4" s="5" t="s">
        <v>7</v>
      </c>
      <c r="J4" s="5"/>
      <c r="K4" s="5"/>
      <c r="L4" s="5"/>
      <c r="M4" s="5"/>
      <c r="N4" s="7"/>
      <c r="O4" s="7"/>
      <c r="P4" s="7"/>
    </row>
    <row r="5" customFormat="false" ht="21" hidden="false" customHeight="true" outlineLevel="0" collapsed="false">
      <c r="B5" s="13"/>
      <c r="C5" s="14"/>
      <c r="I5" s="15" t="s">
        <v>8</v>
      </c>
      <c r="J5" s="15"/>
      <c r="K5" s="15"/>
      <c r="L5" s="16"/>
      <c r="M5" s="16"/>
      <c r="N5" s="16"/>
    </row>
    <row r="6" customFormat="false" ht="36.75" hidden="false" customHeight="true" outlineLevel="0" collapsed="false">
      <c r="B6" s="13"/>
      <c r="C6" s="14"/>
      <c r="I6" s="17" t="s">
        <v>9</v>
      </c>
      <c r="J6" s="17"/>
      <c r="K6" s="17"/>
      <c r="L6" s="17"/>
      <c r="M6" s="17"/>
      <c r="N6" s="17"/>
    </row>
    <row r="7" customFormat="false" ht="12.75" hidden="false" customHeight="true" outlineLevel="0" collapsed="false">
      <c r="B7" s="13"/>
      <c r="C7" s="14"/>
      <c r="I7" s="18"/>
      <c r="J7" s="18"/>
      <c r="K7" s="18"/>
      <c r="L7" s="18"/>
      <c r="M7" s="18"/>
      <c r="N7" s="18"/>
    </row>
    <row r="8" customFormat="false" ht="21" hidden="false" customHeight="true" outlineLevel="0" collapsed="false">
      <c r="B8" s="13"/>
      <c r="C8" s="14"/>
      <c r="I8" s="19" t="s">
        <v>10</v>
      </c>
      <c r="J8" s="19"/>
      <c r="K8" s="19"/>
      <c r="L8" s="19"/>
      <c r="M8" s="19"/>
      <c r="N8" s="19"/>
    </row>
    <row r="9" customFormat="false" ht="21" hidden="false" customHeight="true" outlineLevel="0" collapsed="false">
      <c r="B9" s="13"/>
      <c r="C9" s="14"/>
      <c r="I9" s="20" t="s">
        <v>11</v>
      </c>
      <c r="J9" s="20"/>
      <c r="K9" s="20"/>
      <c r="L9" s="21"/>
      <c r="M9" s="18"/>
      <c r="N9" s="18"/>
    </row>
    <row r="10" customFormat="false" ht="1.5" hidden="false" customHeight="true" outlineLevel="0" collapsed="false">
      <c r="B10" s="4"/>
      <c r="C10" s="22"/>
      <c r="J10" s="4"/>
      <c r="K10" s="4"/>
      <c r="L10" s="4"/>
      <c r="M10" s="23"/>
    </row>
    <row r="11" customFormat="false" ht="15.75" hidden="false" customHeight="true" outlineLevel="0" collapsed="false">
      <c r="B11" s="24" t="s">
        <v>12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</row>
    <row r="12" customFormat="false" ht="21" hidden="false" customHeight="true" outlineLevel="0" collapsed="false">
      <c r="B12" s="24" t="s">
        <v>13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customFormat="false" ht="20.25" hidden="false" customHeight="true" outlineLevel="0" collapsed="false">
      <c r="B13" s="24" t="s">
        <v>14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5"/>
    </row>
    <row r="14" customFormat="false" ht="13.5" hidden="false" customHeight="true" outlineLevel="0" collapsed="false">
      <c r="G14" s="26"/>
      <c r="H14" s="26"/>
      <c r="I14" s="26"/>
      <c r="J14" s="26"/>
      <c r="K14" s="26"/>
      <c r="L14" s="26"/>
      <c r="M14" s="26"/>
    </row>
    <row r="15" s="27" customFormat="true" ht="144" hidden="false" customHeight="true" outlineLevel="0" collapsed="false">
      <c r="B15" s="28" t="s">
        <v>15</v>
      </c>
      <c r="C15" s="29" t="s">
        <v>16</v>
      </c>
      <c r="D15" s="29" t="s">
        <v>17</v>
      </c>
      <c r="E15" s="29" t="s">
        <v>18</v>
      </c>
      <c r="F15" s="29" t="s">
        <v>19</v>
      </c>
      <c r="G15" s="29" t="s">
        <v>20</v>
      </c>
      <c r="H15" s="29" t="s">
        <v>21</v>
      </c>
      <c r="I15" s="29" t="s">
        <v>22</v>
      </c>
      <c r="J15" s="30" t="s">
        <v>23</v>
      </c>
      <c r="K15" s="30" t="s">
        <v>24</v>
      </c>
      <c r="L15" s="31" t="s">
        <v>25</v>
      </c>
      <c r="M15" s="32" t="s">
        <v>26</v>
      </c>
    </row>
    <row r="16" s="27" customFormat="true" ht="19.5" hidden="false" customHeight="true" outlineLevel="0" collapsed="false">
      <c r="B16" s="33" t="s">
        <v>27</v>
      </c>
      <c r="C16" s="34" t="s">
        <v>28</v>
      </c>
      <c r="D16" s="34"/>
      <c r="E16" s="34"/>
      <c r="F16" s="34"/>
      <c r="G16" s="34"/>
      <c r="H16" s="34"/>
      <c r="I16" s="34"/>
      <c r="J16" s="34"/>
      <c r="K16" s="34"/>
      <c r="L16" s="34"/>
      <c r="M16" s="35"/>
    </row>
    <row r="17" customFormat="false" ht="19.5" hidden="false" customHeight="true" outlineLevel="0" collapsed="false">
      <c r="B17" s="36" t="n">
        <v>1</v>
      </c>
      <c r="C17" s="37" t="s">
        <v>29</v>
      </c>
      <c r="D17" s="38" t="s">
        <v>30</v>
      </c>
      <c r="E17" s="38" t="n">
        <v>1</v>
      </c>
      <c r="F17" s="38"/>
      <c r="G17" s="39" t="n">
        <v>15485</v>
      </c>
      <c r="H17" s="39" t="n">
        <v>3.88</v>
      </c>
      <c r="I17" s="39" t="n">
        <v>33500</v>
      </c>
      <c r="J17" s="39" t="n">
        <f aca="false">ROUND(I17*E17,2)</f>
        <v>33500</v>
      </c>
      <c r="K17" s="39"/>
      <c r="L17" s="40" t="n">
        <f aca="false">J17+K17</f>
        <v>33500</v>
      </c>
      <c r="M17" s="41" t="n">
        <f aca="false">ROUND(L17*12,2)</f>
        <v>402000</v>
      </c>
    </row>
    <row r="18" customFormat="false" ht="19.5" hidden="false" customHeight="true" outlineLevel="0" collapsed="false">
      <c r="B18" s="36" t="n">
        <v>2</v>
      </c>
      <c r="C18" s="37" t="s">
        <v>31</v>
      </c>
      <c r="D18" s="38" t="s">
        <v>30</v>
      </c>
      <c r="E18" s="38" t="n">
        <v>1</v>
      </c>
      <c r="F18" s="38"/>
      <c r="G18" s="39" t="n">
        <v>13509</v>
      </c>
      <c r="H18" s="39" t="n">
        <v>1093</v>
      </c>
      <c r="I18" s="39" t="n">
        <f aca="false">G18+H18</f>
        <v>14602</v>
      </c>
      <c r="J18" s="39" t="n">
        <f aca="false">ROUND(I18*E18,2)</f>
        <v>14602</v>
      </c>
      <c r="K18" s="39"/>
      <c r="L18" s="40" t="n">
        <f aca="false">J18+K18</f>
        <v>14602</v>
      </c>
      <c r="M18" s="41" t="n">
        <f aca="false">J18*12</f>
        <v>175224</v>
      </c>
    </row>
    <row r="19" customFormat="false" ht="19.5" hidden="false" customHeight="true" outlineLevel="0" collapsed="false">
      <c r="B19" s="36" t="n">
        <v>3</v>
      </c>
      <c r="C19" s="37" t="s">
        <v>32</v>
      </c>
      <c r="D19" s="38" t="s">
        <v>33</v>
      </c>
      <c r="E19" s="38" t="n">
        <v>1</v>
      </c>
      <c r="F19" s="38"/>
      <c r="G19" s="39" t="n">
        <v>13509</v>
      </c>
      <c r="H19" s="39" t="n">
        <v>1093</v>
      </c>
      <c r="I19" s="39" t="n">
        <f aca="false">G19+H19</f>
        <v>14602</v>
      </c>
      <c r="J19" s="39" t="n">
        <f aca="false">ROUND(I19*E19,2)</f>
        <v>14602</v>
      </c>
      <c r="K19" s="39"/>
      <c r="L19" s="40" t="n">
        <f aca="false">J19+K19</f>
        <v>14602</v>
      </c>
      <c r="M19" s="41" t="n">
        <f aca="false">ROUND(L19*12,2)</f>
        <v>175224</v>
      </c>
    </row>
    <row r="20" customFormat="false" ht="19.5" hidden="false" customHeight="true" outlineLevel="0" collapsed="false">
      <c r="B20" s="36" t="n">
        <v>4</v>
      </c>
      <c r="C20" s="37" t="s">
        <v>34</v>
      </c>
      <c r="D20" s="38" t="n">
        <v>1231</v>
      </c>
      <c r="E20" s="38" t="n">
        <v>1</v>
      </c>
      <c r="F20" s="38"/>
      <c r="G20" s="39" t="n">
        <v>13509</v>
      </c>
      <c r="H20" s="39" t="n">
        <v>1093</v>
      </c>
      <c r="I20" s="39" t="n">
        <f aca="false">G20+H20</f>
        <v>14602</v>
      </c>
      <c r="J20" s="39" t="n">
        <f aca="false">ROUND(I20*E20,2)</f>
        <v>14602</v>
      </c>
      <c r="K20" s="39"/>
      <c r="L20" s="40" t="n">
        <f aca="false">J20+K20</f>
        <v>14602</v>
      </c>
      <c r="M20" s="41" t="n">
        <f aca="false">ROUND(L20*12,2)</f>
        <v>175224</v>
      </c>
    </row>
    <row r="21" customFormat="false" ht="19.5" hidden="false" customHeight="true" outlineLevel="0" collapsed="false">
      <c r="A21" s="1" t="s">
        <v>35</v>
      </c>
      <c r="B21" s="36" t="n">
        <v>5</v>
      </c>
      <c r="C21" s="37" t="s">
        <v>36</v>
      </c>
      <c r="D21" s="38" t="s">
        <v>37</v>
      </c>
      <c r="E21" s="38" t="n">
        <v>1</v>
      </c>
      <c r="F21" s="38"/>
      <c r="G21" s="39" t="n">
        <v>11202</v>
      </c>
      <c r="H21" s="39" t="n">
        <v>906</v>
      </c>
      <c r="I21" s="39" t="n">
        <f aca="false">G21+H21</f>
        <v>12108</v>
      </c>
      <c r="J21" s="39" t="n">
        <f aca="false">ROUND(I21*E21,2)</f>
        <v>12108</v>
      </c>
      <c r="K21" s="39"/>
      <c r="L21" s="40" t="n">
        <f aca="false">J21+K21</f>
        <v>12108</v>
      </c>
      <c r="M21" s="41" t="n">
        <f aca="false">ROUND(L21*12,2)</f>
        <v>145296</v>
      </c>
    </row>
    <row r="22" customFormat="false" ht="19.5" hidden="false" customHeight="true" outlineLevel="0" collapsed="false">
      <c r="B22" s="36" t="n">
        <v>6</v>
      </c>
      <c r="C22" s="37" t="s">
        <v>38</v>
      </c>
      <c r="D22" s="38" t="n">
        <v>3433</v>
      </c>
      <c r="E22" s="38" t="n">
        <v>2</v>
      </c>
      <c r="F22" s="38"/>
      <c r="G22" s="39" t="n">
        <v>9884</v>
      </c>
      <c r="H22" s="39" t="n">
        <v>800</v>
      </c>
      <c r="I22" s="39" t="n">
        <f aca="false">G22+H22</f>
        <v>10684</v>
      </c>
      <c r="J22" s="39" t="n">
        <f aca="false">ROUND(I22*E22,2)</f>
        <v>21368</v>
      </c>
      <c r="K22" s="39"/>
      <c r="L22" s="40" t="n">
        <f aca="false">J22+K22</f>
        <v>21368</v>
      </c>
      <c r="M22" s="41" t="n">
        <f aca="false">ROUND(L22*12,2)</f>
        <v>256416</v>
      </c>
    </row>
    <row r="23" customFormat="false" ht="19.5" hidden="false" customHeight="true" outlineLevel="0" collapsed="false">
      <c r="B23" s="36" t="n">
        <v>7</v>
      </c>
      <c r="C23" s="37" t="s">
        <v>39</v>
      </c>
      <c r="D23" s="38" t="s">
        <v>40</v>
      </c>
      <c r="E23" s="38" t="n">
        <v>1</v>
      </c>
      <c r="F23" s="38"/>
      <c r="G23" s="39" t="n">
        <v>9884</v>
      </c>
      <c r="H23" s="39" t="n">
        <v>800</v>
      </c>
      <c r="I23" s="39" t="n">
        <f aca="false">G23+H23</f>
        <v>10684</v>
      </c>
      <c r="J23" s="39" t="n">
        <f aca="false">ROUND(I23*E23,2)</f>
        <v>10684</v>
      </c>
      <c r="K23" s="39"/>
      <c r="L23" s="40" t="n">
        <f aca="false">J23+K23</f>
        <v>10684</v>
      </c>
      <c r="M23" s="41" t="n">
        <f aca="false">ROUND(L23*12,2)</f>
        <v>128208</v>
      </c>
    </row>
    <row r="24" customFormat="false" ht="19.5" hidden="false" customHeight="true" outlineLevel="0" collapsed="false">
      <c r="B24" s="36" t="n">
        <v>8</v>
      </c>
      <c r="C24" s="37" t="s">
        <v>41</v>
      </c>
      <c r="D24" s="38" t="s">
        <v>42</v>
      </c>
      <c r="E24" s="38" t="n">
        <v>1</v>
      </c>
      <c r="F24" s="38"/>
      <c r="G24" s="39" t="n">
        <v>9884</v>
      </c>
      <c r="H24" s="39" t="n">
        <v>800</v>
      </c>
      <c r="I24" s="39" t="n">
        <f aca="false">G24+H24</f>
        <v>10684</v>
      </c>
      <c r="J24" s="39" t="n">
        <f aca="false">ROUND(I24*E24,2)</f>
        <v>10684</v>
      </c>
      <c r="K24" s="39"/>
      <c r="L24" s="40" t="n">
        <f aca="false">J24+K24</f>
        <v>10684</v>
      </c>
      <c r="M24" s="41" t="n">
        <f aca="false">ROUND(L24*12,2)</f>
        <v>128208</v>
      </c>
    </row>
    <row r="25" customFormat="false" ht="25.5" hidden="false" customHeight="true" outlineLevel="0" collapsed="false">
      <c r="B25" s="36" t="n">
        <v>9</v>
      </c>
      <c r="C25" s="37" t="s">
        <v>43</v>
      </c>
      <c r="D25" s="38" t="s">
        <v>44</v>
      </c>
      <c r="E25" s="38" t="n">
        <v>1</v>
      </c>
      <c r="F25" s="38"/>
      <c r="G25" s="39" t="n">
        <v>9884</v>
      </c>
      <c r="H25" s="39" t="n">
        <v>800</v>
      </c>
      <c r="I25" s="39" t="n">
        <f aca="false">G25+H25</f>
        <v>10684</v>
      </c>
      <c r="J25" s="39" t="n">
        <f aca="false">ROUND(I25*E25,2)</f>
        <v>10684</v>
      </c>
      <c r="K25" s="39"/>
      <c r="L25" s="40" t="n">
        <f aca="false">J25+K25</f>
        <v>10684</v>
      </c>
      <c r="M25" s="41" t="n">
        <f aca="false">ROUND(L25*12,2)</f>
        <v>128208</v>
      </c>
    </row>
    <row r="26" customFormat="false" ht="19.5" hidden="false" customHeight="true" outlineLevel="0" collapsed="false">
      <c r="B26" s="36" t="n">
        <v>10</v>
      </c>
      <c r="C26" s="37" t="s">
        <v>45</v>
      </c>
      <c r="D26" s="38" t="n">
        <v>3433</v>
      </c>
      <c r="E26" s="38" t="n">
        <v>1</v>
      </c>
      <c r="F26" s="38"/>
      <c r="G26" s="39" t="n">
        <v>8566</v>
      </c>
      <c r="H26" s="39" t="n">
        <v>693</v>
      </c>
      <c r="I26" s="39" t="n">
        <f aca="false">G26+H26</f>
        <v>9259</v>
      </c>
      <c r="J26" s="39" t="n">
        <f aca="false">ROUND(I26*E26,2)</f>
        <v>9259</v>
      </c>
      <c r="K26" s="39"/>
      <c r="L26" s="40" t="n">
        <f aca="false">J26+K26</f>
        <v>9259</v>
      </c>
      <c r="M26" s="41" t="n">
        <f aca="false">ROUND(L26*12,2)</f>
        <v>111108</v>
      </c>
    </row>
    <row r="27" customFormat="false" ht="19.5" hidden="false" customHeight="true" outlineLevel="0" collapsed="false">
      <c r="B27" s="36" t="n">
        <v>11</v>
      </c>
      <c r="C27" s="37" t="s">
        <v>46</v>
      </c>
      <c r="D27" s="38" t="n">
        <v>4144</v>
      </c>
      <c r="E27" s="38" t="n">
        <v>1</v>
      </c>
      <c r="F27" s="38"/>
      <c r="G27" s="39" t="n">
        <v>8100</v>
      </c>
      <c r="H27" s="39" t="n">
        <v>693</v>
      </c>
      <c r="I27" s="39" t="n">
        <f aca="false">G27+H27</f>
        <v>8793</v>
      </c>
      <c r="J27" s="39" t="n">
        <f aca="false">ROUND(I27*E27,2)</f>
        <v>8793</v>
      </c>
      <c r="K27" s="39"/>
      <c r="L27" s="40" t="n">
        <f aca="false">J27+K27</f>
        <v>8793</v>
      </c>
      <c r="M27" s="41" t="n">
        <f aca="false">ROUND(L27*12,2)</f>
        <v>105516</v>
      </c>
    </row>
    <row r="28" s="27" customFormat="true" ht="19.5" hidden="false" customHeight="true" outlineLevel="0" collapsed="false">
      <c r="B28" s="42" t="s">
        <v>47</v>
      </c>
      <c r="C28" s="42"/>
      <c r="D28" s="43"/>
      <c r="E28" s="43" t="n">
        <f aca="false">SUM(E17:E27)</f>
        <v>12</v>
      </c>
      <c r="F28" s="43"/>
      <c r="G28" s="44"/>
      <c r="H28" s="44"/>
      <c r="I28" s="44"/>
      <c r="J28" s="44" t="n">
        <f aca="false">SUM(J17:J27)</f>
        <v>160886</v>
      </c>
      <c r="K28" s="44" t="n">
        <f aca="false">SUM(K17:K27)</f>
        <v>0</v>
      </c>
      <c r="L28" s="45" t="n">
        <f aca="false">SUM(L17:L27)</f>
        <v>160886</v>
      </c>
      <c r="M28" s="45" t="n">
        <f aca="false">SUM(M17:M27)</f>
        <v>1930632</v>
      </c>
    </row>
    <row r="29" customFormat="false" ht="19.5" hidden="false" customHeight="true" outlineLevel="0" collapsed="false">
      <c r="B29" s="33" t="s">
        <v>48</v>
      </c>
      <c r="C29" s="34" t="s">
        <v>49</v>
      </c>
      <c r="D29" s="34"/>
      <c r="E29" s="34"/>
      <c r="F29" s="34"/>
      <c r="G29" s="34"/>
      <c r="H29" s="34"/>
      <c r="I29" s="34"/>
      <c r="J29" s="34"/>
      <c r="K29" s="34"/>
      <c r="L29" s="34"/>
      <c r="M29" s="46"/>
    </row>
    <row r="30" customFormat="false" ht="19.5" hidden="false" customHeight="true" outlineLevel="0" collapsed="false">
      <c r="B30" s="36" t="n">
        <v>1</v>
      </c>
      <c r="C30" s="37" t="s">
        <v>50</v>
      </c>
      <c r="D30" s="38" t="s">
        <v>51</v>
      </c>
      <c r="E30" s="38" t="n">
        <v>1</v>
      </c>
      <c r="F30" s="38"/>
      <c r="G30" s="39" t="n">
        <v>11301</v>
      </c>
      <c r="H30" s="39" t="n">
        <v>914</v>
      </c>
      <c r="I30" s="39" t="n">
        <f aca="false">G30+H30</f>
        <v>12215</v>
      </c>
      <c r="J30" s="39" t="n">
        <f aca="false">ROUND(I30*E30,2)</f>
        <v>12215</v>
      </c>
      <c r="K30" s="39"/>
      <c r="L30" s="40" t="n">
        <f aca="false">J30+K30</f>
        <v>12215</v>
      </c>
      <c r="M30" s="41" t="n">
        <f aca="false">ROUND(L30*12,2)</f>
        <v>146580</v>
      </c>
    </row>
    <row r="31" customFormat="false" ht="19.5" hidden="false" customHeight="true" outlineLevel="0" collapsed="false">
      <c r="B31" s="36" t="n">
        <v>2</v>
      </c>
      <c r="C31" s="37" t="s">
        <v>52</v>
      </c>
      <c r="D31" s="38" t="n">
        <v>8331</v>
      </c>
      <c r="E31" s="38" t="n">
        <v>4</v>
      </c>
      <c r="F31" s="38" t="n">
        <v>5</v>
      </c>
      <c r="G31" s="39" t="n">
        <v>53.89</v>
      </c>
      <c r="H31" s="39" t="n">
        <f aca="false">G31*8.33%</f>
        <v>4.489037</v>
      </c>
      <c r="I31" s="39" t="n">
        <v>58.38</v>
      </c>
      <c r="J31" s="39" t="n">
        <f aca="false">I31*E31*174</f>
        <v>40632.48</v>
      </c>
      <c r="K31" s="39"/>
      <c r="L31" s="40" t="n">
        <f aca="false">J31+K31</f>
        <v>40632.48</v>
      </c>
      <c r="M31" s="41" t="n">
        <f aca="false">ROUND(L31*12,2)</f>
        <v>487589.76</v>
      </c>
    </row>
    <row r="32" customFormat="false" ht="19.5" hidden="false" customHeight="true" outlineLevel="0" collapsed="false">
      <c r="B32" s="36" t="n">
        <v>3</v>
      </c>
      <c r="C32" s="37" t="s">
        <v>53</v>
      </c>
      <c r="D32" s="38" t="n">
        <v>8334</v>
      </c>
      <c r="E32" s="38" t="n">
        <v>3</v>
      </c>
      <c r="F32" s="38" t="n">
        <v>5</v>
      </c>
      <c r="G32" s="39" t="n">
        <v>53.89</v>
      </c>
      <c r="H32" s="39" t="n">
        <f aca="false">G32*8.33%</f>
        <v>4.489037</v>
      </c>
      <c r="I32" s="39" t="n">
        <v>58.38</v>
      </c>
      <c r="J32" s="39" t="n">
        <f aca="false">I32*E32*174</f>
        <v>30474.36</v>
      </c>
      <c r="K32" s="39"/>
      <c r="L32" s="40" t="n">
        <f aca="false">J32+K32</f>
        <v>30474.36</v>
      </c>
      <c r="M32" s="41" t="n">
        <f aca="false">ROUND(L32*12,2)</f>
        <v>365692.32</v>
      </c>
    </row>
    <row r="33" customFormat="false" ht="19.5" hidden="false" customHeight="true" outlineLevel="0" collapsed="false">
      <c r="A33" s="1" t="n">
        <v>4</v>
      </c>
      <c r="B33" s="36" t="n">
        <v>4</v>
      </c>
      <c r="C33" s="37" t="s">
        <v>54</v>
      </c>
      <c r="D33" s="38" t="n">
        <v>8332</v>
      </c>
      <c r="E33" s="38" t="n">
        <v>1</v>
      </c>
      <c r="F33" s="38" t="n">
        <v>5</v>
      </c>
      <c r="G33" s="39" t="n">
        <v>53.89</v>
      </c>
      <c r="H33" s="39" t="n">
        <f aca="false">G33*8.33%</f>
        <v>4.489037</v>
      </c>
      <c r="I33" s="39" t="n">
        <v>58.38</v>
      </c>
      <c r="J33" s="39" t="n">
        <f aca="false">I33*E33*174</f>
        <v>10158.12</v>
      </c>
      <c r="K33" s="39"/>
      <c r="L33" s="40" t="n">
        <f aca="false">J33+K33</f>
        <v>10158.12</v>
      </c>
      <c r="M33" s="41" t="n">
        <f aca="false">ROUND(L33*12,2)</f>
        <v>121897.44</v>
      </c>
    </row>
    <row r="34" customFormat="false" ht="19.5" hidden="false" customHeight="true" outlineLevel="0" collapsed="false">
      <c r="B34" s="36" t="n">
        <v>5</v>
      </c>
      <c r="C34" s="37" t="s">
        <v>55</v>
      </c>
      <c r="D34" s="38" t="n">
        <v>8111</v>
      </c>
      <c r="E34" s="38" t="n">
        <v>1</v>
      </c>
      <c r="F34" s="38" t="n">
        <v>5</v>
      </c>
      <c r="G34" s="39" t="n">
        <v>53.89</v>
      </c>
      <c r="H34" s="39" t="n">
        <f aca="false">G34*8.33%</f>
        <v>4.489037</v>
      </c>
      <c r="I34" s="39" t="n">
        <v>58.38</v>
      </c>
      <c r="J34" s="39" t="n">
        <f aca="false">I34*E34*174</f>
        <v>10158.12</v>
      </c>
      <c r="K34" s="39"/>
      <c r="L34" s="40" t="n">
        <f aca="false">J34+K34</f>
        <v>10158.12</v>
      </c>
      <c r="M34" s="41" t="n">
        <f aca="false">ROUND(L34*12,2)</f>
        <v>121897.44</v>
      </c>
    </row>
    <row r="35" customFormat="false" ht="19.5" hidden="false" customHeight="true" outlineLevel="0" collapsed="false">
      <c r="B35" s="36" t="n">
        <v>6</v>
      </c>
      <c r="C35" s="37" t="s">
        <v>56</v>
      </c>
      <c r="D35" s="38" t="n">
        <v>8322</v>
      </c>
      <c r="E35" s="38" t="n">
        <v>6</v>
      </c>
      <c r="F35" s="38" t="n">
        <v>5</v>
      </c>
      <c r="G35" s="39" t="n">
        <v>53.89</v>
      </c>
      <c r="H35" s="39" t="n">
        <f aca="false">G35*8.33%</f>
        <v>4.489037</v>
      </c>
      <c r="I35" s="39" t="n">
        <v>58.38</v>
      </c>
      <c r="J35" s="39" t="n">
        <f aca="false">I35*E35*174</f>
        <v>60948.72</v>
      </c>
      <c r="K35" s="39"/>
      <c r="L35" s="40" t="n">
        <f aca="false">J35+K35</f>
        <v>60948.72</v>
      </c>
      <c r="M35" s="41" t="n">
        <f aca="false">ROUND(L35*12,2)</f>
        <v>731384.64</v>
      </c>
    </row>
    <row r="36" customFormat="false" ht="19.5" hidden="false" customHeight="true" outlineLevel="0" collapsed="false">
      <c r="B36" s="36" t="n">
        <v>7</v>
      </c>
      <c r="C36" s="37" t="s">
        <v>56</v>
      </c>
      <c r="D36" s="38" t="n">
        <v>8322</v>
      </c>
      <c r="E36" s="38" t="n">
        <v>1</v>
      </c>
      <c r="F36" s="38" t="n">
        <v>4</v>
      </c>
      <c r="G36" s="39" t="n">
        <v>51.44</v>
      </c>
      <c r="H36" s="39" t="n">
        <f aca="false">G36*8.33%</f>
        <v>4.284952</v>
      </c>
      <c r="I36" s="39" t="n">
        <v>55.72</v>
      </c>
      <c r="J36" s="39" t="n">
        <f aca="false">I36*E36*174</f>
        <v>9695.28</v>
      </c>
      <c r="K36" s="39"/>
      <c r="L36" s="40" t="n">
        <f aca="false">J36+K36</f>
        <v>9695.28</v>
      </c>
      <c r="M36" s="41" t="n">
        <f aca="false">ROUND(L36*12,2)</f>
        <v>116343.36</v>
      </c>
    </row>
    <row r="37" customFormat="false" ht="25.5" hidden="false" customHeight="true" outlineLevel="0" collapsed="false">
      <c r="B37" s="36" t="n">
        <v>8</v>
      </c>
      <c r="C37" s="37" t="s">
        <v>57</v>
      </c>
      <c r="D37" s="38" t="n">
        <v>8333</v>
      </c>
      <c r="E37" s="38" t="n">
        <v>3</v>
      </c>
      <c r="F37" s="38" t="n">
        <v>5</v>
      </c>
      <c r="G37" s="39" t="n">
        <v>53.89</v>
      </c>
      <c r="H37" s="39" t="n">
        <f aca="false">G37*8.33%</f>
        <v>4.489037</v>
      </c>
      <c r="I37" s="39" t="n">
        <v>58.38</v>
      </c>
      <c r="J37" s="39" t="n">
        <f aca="false">I37*E37*174</f>
        <v>30474.36</v>
      </c>
      <c r="K37" s="39"/>
      <c r="L37" s="40" t="n">
        <f aca="false">J37+K37</f>
        <v>30474.36</v>
      </c>
      <c r="M37" s="41" t="n">
        <f aca="false">ROUND(L37*12,2)</f>
        <v>365692.32</v>
      </c>
    </row>
    <row r="38" customFormat="false" ht="19.5" hidden="false" customHeight="true" outlineLevel="0" collapsed="false">
      <c r="B38" s="36" t="n">
        <v>9</v>
      </c>
      <c r="C38" s="37" t="s">
        <v>58</v>
      </c>
      <c r="D38" s="38" t="n">
        <v>7239</v>
      </c>
      <c r="E38" s="38" t="n">
        <v>2</v>
      </c>
      <c r="F38" s="38" t="n">
        <v>5</v>
      </c>
      <c r="G38" s="39" t="n">
        <v>53.89</v>
      </c>
      <c r="H38" s="39" t="n">
        <f aca="false">G38*8.33%</f>
        <v>4.489037</v>
      </c>
      <c r="I38" s="39" t="n">
        <v>58.38</v>
      </c>
      <c r="J38" s="39" t="n">
        <f aca="false">I38*E38*174</f>
        <v>20316.24</v>
      </c>
      <c r="K38" s="39"/>
      <c r="L38" s="40" t="n">
        <f aca="false">J38+K38</f>
        <v>20316.24</v>
      </c>
      <c r="M38" s="41" t="n">
        <f aca="false">ROUND(L38*12,2)</f>
        <v>243794.88</v>
      </c>
    </row>
    <row r="39" customFormat="false" ht="19.5" hidden="false" customHeight="true" outlineLevel="0" collapsed="false">
      <c r="B39" s="36" t="n">
        <v>10</v>
      </c>
      <c r="C39" s="37" t="s">
        <v>59</v>
      </c>
      <c r="D39" s="38" t="n">
        <v>7233</v>
      </c>
      <c r="E39" s="38" t="n">
        <v>2</v>
      </c>
      <c r="F39" s="38" t="n">
        <v>3</v>
      </c>
      <c r="G39" s="39" t="n">
        <v>49</v>
      </c>
      <c r="H39" s="39" t="n">
        <f aca="false">G39*8.33%</f>
        <v>4.0817</v>
      </c>
      <c r="I39" s="39" t="n">
        <v>53.08</v>
      </c>
      <c r="J39" s="39" t="n">
        <f aca="false">I39*E39*174</f>
        <v>18471.84</v>
      </c>
      <c r="K39" s="39"/>
      <c r="L39" s="40" t="n">
        <f aca="false">J39+K39</f>
        <v>18471.84</v>
      </c>
      <c r="M39" s="41" t="n">
        <f aca="false">ROUND(L39*12,2)</f>
        <v>221662.08</v>
      </c>
    </row>
    <row r="40" customFormat="false" ht="19.5" hidden="false" customHeight="true" outlineLevel="0" collapsed="false">
      <c r="B40" s="36" t="n">
        <v>11</v>
      </c>
      <c r="C40" s="37" t="s">
        <v>60</v>
      </c>
      <c r="D40" s="38" t="n">
        <v>7212</v>
      </c>
      <c r="E40" s="38" t="n">
        <v>1</v>
      </c>
      <c r="F40" s="38" t="n">
        <v>5</v>
      </c>
      <c r="G40" s="39" t="n">
        <v>53.89</v>
      </c>
      <c r="H40" s="39" t="n">
        <f aca="false">G40*8.33%</f>
        <v>4.489037</v>
      </c>
      <c r="I40" s="39" t="n">
        <v>58.38</v>
      </c>
      <c r="J40" s="39" t="n">
        <f aca="false">I40*E40*174</f>
        <v>10158.12</v>
      </c>
      <c r="K40" s="39"/>
      <c r="L40" s="40" t="n">
        <f aca="false">J40+K40</f>
        <v>10158.12</v>
      </c>
      <c r="M40" s="41" t="n">
        <f aca="false">ROUND(L40*12,2)</f>
        <v>121897.44</v>
      </c>
    </row>
    <row r="41" customFormat="false" ht="19.5" hidden="false" customHeight="true" outlineLevel="0" collapsed="false">
      <c r="B41" s="36" t="n">
        <v>12</v>
      </c>
      <c r="C41" s="37" t="s">
        <v>60</v>
      </c>
      <c r="D41" s="38" t="n">
        <v>7212</v>
      </c>
      <c r="E41" s="38" t="n">
        <v>1</v>
      </c>
      <c r="F41" s="38" t="n">
        <v>3</v>
      </c>
      <c r="G41" s="39" t="n">
        <v>49</v>
      </c>
      <c r="H41" s="39" t="n">
        <f aca="false">G41*8.33%</f>
        <v>4.0817</v>
      </c>
      <c r="I41" s="39" t="n">
        <v>53.08</v>
      </c>
      <c r="J41" s="39" t="n">
        <f aca="false">I41*E41*174</f>
        <v>9235.92</v>
      </c>
      <c r="K41" s="39"/>
      <c r="L41" s="40" t="n">
        <f aca="false">J41+K41</f>
        <v>9235.92</v>
      </c>
      <c r="M41" s="41" t="n">
        <f aca="false">ROUND(L41*12,2)</f>
        <v>110831.04</v>
      </c>
    </row>
    <row r="42" customFormat="false" ht="19.5" hidden="false" customHeight="true" outlineLevel="0" collapsed="false">
      <c r="A42" s="1" t="s">
        <v>61</v>
      </c>
      <c r="B42" s="36" t="n">
        <v>13</v>
      </c>
      <c r="C42" s="37" t="s">
        <v>62</v>
      </c>
      <c r="D42" s="38" t="n">
        <v>8332</v>
      </c>
      <c r="E42" s="38" t="n">
        <v>2</v>
      </c>
      <c r="F42" s="38" t="n">
        <v>4</v>
      </c>
      <c r="G42" s="39" t="n">
        <v>49.24</v>
      </c>
      <c r="H42" s="39" t="n">
        <f aca="false">G42*8.33%</f>
        <v>4.101692</v>
      </c>
      <c r="I42" s="39" t="n">
        <v>53.34</v>
      </c>
      <c r="J42" s="39" t="n">
        <f aca="false">I42*E42*174</f>
        <v>18562.32</v>
      </c>
      <c r="K42" s="39"/>
      <c r="L42" s="40" t="n">
        <f aca="false">J42+K42</f>
        <v>18562.32</v>
      </c>
      <c r="M42" s="41" t="n">
        <f aca="false">ROUND(L42*12,2)</f>
        <v>222747.84</v>
      </c>
    </row>
    <row r="43" customFormat="false" ht="19.5" hidden="false" customHeight="true" outlineLevel="0" collapsed="false">
      <c r="B43" s="36" t="n">
        <v>14</v>
      </c>
      <c r="C43" s="37" t="s">
        <v>63</v>
      </c>
      <c r="D43" s="38" t="n">
        <v>3231</v>
      </c>
      <c r="E43" s="38" t="n">
        <v>0.25</v>
      </c>
      <c r="F43" s="38" t="n">
        <v>1</v>
      </c>
      <c r="G43" s="39" t="n">
        <v>8000</v>
      </c>
      <c r="H43" s="39" t="n">
        <f aca="false">G43*8.09%-0.2</f>
        <v>647</v>
      </c>
      <c r="I43" s="39" t="n">
        <v>8647</v>
      </c>
      <c r="J43" s="39" t="n">
        <f aca="false">I43*E43</f>
        <v>2161.75</v>
      </c>
      <c r="K43" s="39"/>
      <c r="L43" s="40" t="n">
        <f aca="false">J43+K43</f>
        <v>2161.75</v>
      </c>
      <c r="M43" s="41" t="n">
        <f aca="false">ROUND(L43*12,2)</f>
        <v>25941</v>
      </c>
    </row>
    <row r="44" customFormat="false" ht="19.5" hidden="false" customHeight="true" outlineLevel="0" collapsed="false">
      <c r="B44" s="36" t="n">
        <v>15</v>
      </c>
      <c r="C44" s="37" t="s">
        <v>64</v>
      </c>
      <c r="D44" s="38" t="n">
        <v>3119</v>
      </c>
      <c r="E44" s="38" t="n">
        <v>0.75</v>
      </c>
      <c r="F44" s="38" t="n">
        <v>1</v>
      </c>
      <c r="G44" s="39" t="n">
        <v>8000</v>
      </c>
      <c r="H44" s="39" t="n">
        <f aca="false">G44*8.09%-0.2</f>
        <v>647</v>
      </c>
      <c r="I44" s="39" t="n">
        <v>8647</v>
      </c>
      <c r="J44" s="39" t="n">
        <f aca="false">I44*E44</f>
        <v>6485.25</v>
      </c>
      <c r="K44" s="39"/>
      <c r="L44" s="40" t="n">
        <f aca="false">J44+K44</f>
        <v>6485.25</v>
      </c>
      <c r="M44" s="41" t="n">
        <f aca="false">ROUND(L44*12,2)</f>
        <v>77823</v>
      </c>
    </row>
    <row r="45" s="27" customFormat="true" ht="19.5" hidden="false" customHeight="true" outlineLevel="0" collapsed="false">
      <c r="B45" s="42" t="s">
        <v>47</v>
      </c>
      <c r="C45" s="42"/>
      <c r="D45" s="43"/>
      <c r="E45" s="43" t="n">
        <f aca="false">SUM(E30:E44)</f>
        <v>29</v>
      </c>
      <c r="F45" s="43"/>
      <c r="G45" s="44"/>
      <c r="H45" s="44"/>
      <c r="I45" s="44"/>
      <c r="J45" s="44" t="n">
        <f aca="false">SUM(J30:J44)</f>
        <v>290147.88</v>
      </c>
      <c r="K45" s="44"/>
      <c r="L45" s="45" t="n">
        <f aca="false">SUM(L30:L44)</f>
        <v>290147.88</v>
      </c>
      <c r="M45" s="45" t="n">
        <f aca="false">SUM(M30:M44)</f>
        <v>3481774.56</v>
      </c>
    </row>
    <row r="46" customFormat="false" ht="19.5" hidden="false" customHeight="true" outlineLevel="0" collapsed="false">
      <c r="B46" s="33" t="s">
        <v>65</v>
      </c>
      <c r="C46" s="34" t="s">
        <v>66</v>
      </c>
      <c r="D46" s="34"/>
      <c r="E46" s="34"/>
      <c r="F46" s="34"/>
      <c r="G46" s="34"/>
      <c r="H46" s="34"/>
      <c r="I46" s="34"/>
      <c r="J46" s="34"/>
      <c r="K46" s="34"/>
      <c r="L46" s="34"/>
      <c r="M46" s="46"/>
    </row>
    <row r="47" customFormat="false" ht="19.5" hidden="false" customHeight="true" outlineLevel="0" collapsed="false">
      <c r="B47" s="36" t="n">
        <v>1</v>
      </c>
      <c r="C47" s="37" t="s">
        <v>67</v>
      </c>
      <c r="D47" s="38" t="n">
        <v>1239</v>
      </c>
      <c r="E47" s="38" t="n">
        <v>1</v>
      </c>
      <c r="F47" s="38"/>
      <c r="G47" s="39" t="n">
        <v>8100</v>
      </c>
      <c r="H47" s="39" t="n">
        <v>655</v>
      </c>
      <c r="I47" s="39" t="n">
        <f aca="false">G47+H47</f>
        <v>8755</v>
      </c>
      <c r="J47" s="39" t="n">
        <f aca="false">ROUND(I47*E47,2)</f>
        <v>8755</v>
      </c>
      <c r="K47" s="39"/>
      <c r="L47" s="40" t="n">
        <f aca="false">J47+K47</f>
        <v>8755</v>
      </c>
      <c r="M47" s="41" t="n">
        <f aca="false">ROUND(L47*12,2)</f>
        <v>105060</v>
      </c>
    </row>
    <row r="48" customFormat="false" ht="19.5" hidden="false" customHeight="true" outlineLevel="0" collapsed="false">
      <c r="B48" s="36" t="n">
        <v>2</v>
      </c>
      <c r="C48" s="37" t="s">
        <v>64</v>
      </c>
      <c r="D48" s="38" t="n">
        <v>3119</v>
      </c>
      <c r="E48" s="38" t="n">
        <v>1</v>
      </c>
      <c r="F48" s="38" t="n">
        <v>1</v>
      </c>
      <c r="G48" s="39" t="n">
        <v>48</v>
      </c>
      <c r="H48" s="39" t="n">
        <f aca="false">G48*8.33%</f>
        <v>3.9984</v>
      </c>
      <c r="I48" s="39" t="n">
        <v>52</v>
      </c>
      <c r="J48" s="39" t="n">
        <f aca="false">I48*E48*174</f>
        <v>9048</v>
      </c>
      <c r="K48" s="39"/>
      <c r="L48" s="40" t="n">
        <f aca="false">J48+K48</f>
        <v>9048</v>
      </c>
      <c r="M48" s="41" t="n">
        <f aca="false">ROUND(L48*12,2)</f>
        <v>108576</v>
      </c>
    </row>
    <row r="49" customFormat="false" ht="19.5" hidden="false" customHeight="true" outlineLevel="0" collapsed="false">
      <c r="B49" s="36" t="n">
        <v>3</v>
      </c>
      <c r="C49" s="37" t="s">
        <v>68</v>
      </c>
      <c r="D49" s="38" t="n">
        <v>9132</v>
      </c>
      <c r="E49" s="38" t="n">
        <v>1</v>
      </c>
      <c r="F49" s="38" t="n">
        <v>1</v>
      </c>
      <c r="G49" s="39" t="n">
        <v>8000</v>
      </c>
      <c r="H49" s="39" t="n">
        <f aca="false">G49*8.09%-0.2</f>
        <v>647</v>
      </c>
      <c r="I49" s="39" t="n">
        <v>8647</v>
      </c>
      <c r="J49" s="39" t="n">
        <f aca="false">ROUND(I49*E49,2)</f>
        <v>8647</v>
      </c>
      <c r="K49" s="39"/>
      <c r="L49" s="40" t="n">
        <f aca="false">J49+K49</f>
        <v>8647</v>
      </c>
      <c r="M49" s="41" t="n">
        <f aca="false">ROUND(L49*12,2)</f>
        <v>103764</v>
      </c>
    </row>
    <row r="50" customFormat="false" ht="45.75" hidden="false" customHeight="true" outlineLevel="0" collapsed="false">
      <c r="B50" s="36" t="n">
        <v>4</v>
      </c>
      <c r="C50" s="37" t="s">
        <v>69</v>
      </c>
      <c r="D50" s="38" t="n">
        <v>9152</v>
      </c>
      <c r="E50" s="38" t="n">
        <v>11</v>
      </c>
      <c r="F50" s="38" t="n">
        <v>1</v>
      </c>
      <c r="G50" s="39" t="n">
        <v>48</v>
      </c>
      <c r="H50" s="39" t="n">
        <f aca="false">G50*8.33%</f>
        <v>3.9984</v>
      </c>
      <c r="I50" s="39" t="n">
        <v>52</v>
      </c>
      <c r="J50" s="39" t="n">
        <f aca="false">I50*E50*174</f>
        <v>99528</v>
      </c>
      <c r="K50" s="39"/>
      <c r="L50" s="40" t="n">
        <f aca="false">J50+K50</f>
        <v>99528</v>
      </c>
      <c r="M50" s="41" t="n">
        <f aca="false">ROUND(L50*12,2)</f>
        <v>1194336</v>
      </c>
    </row>
    <row r="51" s="27" customFormat="true" ht="19.5" hidden="false" customHeight="true" outlineLevel="0" collapsed="false">
      <c r="B51" s="42" t="s">
        <v>47</v>
      </c>
      <c r="C51" s="42"/>
      <c r="D51" s="43"/>
      <c r="E51" s="43" t="n">
        <f aca="false">SUM(E47:E50)</f>
        <v>14</v>
      </c>
      <c r="F51" s="43"/>
      <c r="G51" s="44"/>
      <c r="H51" s="44"/>
      <c r="I51" s="44"/>
      <c r="J51" s="44" t="n">
        <f aca="false">SUM(J47:J50)</f>
        <v>125978</v>
      </c>
      <c r="K51" s="44"/>
      <c r="L51" s="45" t="n">
        <f aca="false">SUM(L47:L50)</f>
        <v>125978</v>
      </c>
      <c r="M51" s="45" t="n">
        <f aca="false">SUM(M47:M50)</f>
        <v>1511736</v>
      </c>
    </row>
    <row r="52" customFormat="false" ht="19.5" hidden="false" customHeight="true" outlineLevel="0" collapsed="false">
      <c r="B52" s="33" t="s">
        <v>70</v>
      </c>
      <c r="C52" s="34" t="s">
        <v>71</v>
      </c>
      <c r="D52" s="34"/>
      <c r="E52" s="34"/>
      <c r="F52" s="34"/>
      <c r="G52" s="34"/>
      <c r="H52" s="34"/>
      <c r="I52" s="34"/>
      <c r="J52" s="34"/>
      <c r="K52" s="34"/>
      <c r="L52" s="34"/>
      <c r="M52" s="46"/>
    </row>
    <row r="53" customFormat="false" ht="19.5" hidden="false" customHeight="true" outlineLevel="0" collapsed="false">
      <c r="B53" s="36" t="n">
        <v>1</v>
      </c>
      <c r="C53" s="37" t="s">
        <v>72</v>
      </c>
      <c r="D53" s="38" t="s">
        <v>51</v>
      </c>
      <c r="E53" s="38" t="n">
        <v>1</v>
      </c>
      <c r="F53" s="38"/>
      <c r="G53" s="39" t="n">
        <v>12145</v>
      </c>
      <c r="H53" s="39" t="n">
        <v>983</v>
      </c>
      <c r="I53" s="39" t="n">
        <f aca="false">G53+H53</f>
        <v>13128</v>
      </c>
      <c r="J53" s="39" t="n">
        <f aca="false">ROUND(I53*E53,2)</f>
        <v>13128</v>
      </c>
      <c r="K53" s="39"/>
      <c r="L53" s="40" t="n">
        <f aca="false">J53+K53</f>
        <v>13128</v>
      </c>
      <c r="M53" s="41" t="n">
        <f aca="false">ROUND(L53*12,2)</f>
        <v>157536</v>
      </c>
    </row>
    <row r="54" customFormat="false" ht="27" hidden="false" customHeight="true" outlineLevel="0" collapsed="false">
      <c r="B54" s="36" t="n">
        <v>2</v>
      </c>
      <c r="C54" s="37" t="s">
        <v>73</v>
      </c>
      <c r="D54" s="38" t="n">
        <v>7241</v>
      </c>
      <c r="E54" s="38" t="n">
        <v>2</v>
      </c>
      <c r="F54" s="38" t="n">
        <v>3</v>
      </c>
      <c r="G54" s="39" t="n">
        <v>49</v>
      </c>
      <c r="H54" s="39" t="n">
        <f aca="false">G54*8.33%</f>
        <v>4.0817</v>
      </c>
      <c r="I54" s="39" t="n">
        <v>53.08</v>
      </c>
      <c r="J54" s="39" t="n">
        <f aca="false">I54*E54*174</f>
        <v>18471.84</v>
      </c>
      <c r="K54" s="39"/>
      <c r="L54" s="40" t="n">
        <f aca="false">J54+K54</f>
        <v>18471.84</v>
      </c>
      <c r="M54" s="41" t="n">
        <f aca="false">ROUND(L54*12,2)</f>
        <v>221662.08</v>
      </c>
    </row>
    <row r="55" customFormat="false" ht="28.5" hidden="false" customHeight="true" outlineLevel="0" collapsed="false">
      <c r="B55" s="36" t="n">
        <v>3</v>
      </c>
      <c r="C55" s="37" t="s">
        <v>73</v>
      </c>
      <c r="D55" s="38" t="n">
        <v>7241</v>
      </c>
      <c r="E55" s="38" t="n">
        <v>2</v>
      </c>
      <c r="F55" s="38" t="n">
        <v>5</v>
      </c>
      <c r="G55" s="39" t="n">
        <v>61.27</v>
      </c>
      <c r="H55" s="39" t="n">
        <f aca="false">G55*8.33%</f>
        <v>5.103791</v>
      </c>
      <c r="I55" s="39" t="n">
        <v>66.37</v>
      </c>
      <c r="J55" s="39" t="n">
        <f aca="false">I55*E55*174</f>
        <v>23096.76</v>
      </c>
      <c r="K55" s="39"/>
      <c r="L55" s="40" t="n">
        <f aca="false">J55+K55</f>
        <v>23096.76</v>
      </c>
      <c r="M55" s="41" t="n">
        <f aca="false">ROUND(L55*12,2)</f>
        <v>277161.12</v>
      </c>
    </row>
    <row r="56" customFormat="false" ht="26.25" hidden="false" customHeight="true" outlineLevel="0" collapsed="false">
      <c r="B56" s="36" t="n">
        <v>4</v>
      </c>
      <c r="C56" s="37" t="s">
        <v>74</v>
      </c>
      <c r="D56" s="38" t="n">
        <v>7137</v>
      </c>
      <c r="E56" s="38" t="n">
        <v>1</v>
      </c>
      <c r="F56" s="38" t="n">
        <v>4</v>
      </c>
      <c r="G56" s="39" t="n">
        <v>54.71</v>
      </c>
      <c r="H56" s="39" t="n">
        <f aca="false">G56*8.33%</f>
        <v>4.557343</v>
      </c>
      <c r="I56" s="39" t="n">
        <v>59.27</v>
      </c>
      <c r="J56" s="39" t="n">
        <f aca="false">I56*E56*174</f>
        <v>10312.98</v>
      </c>
      <c r="K56" s="39"/>
      <c r="L56" s="40" t="n">
        <f aca="false">J56+K56</f>
        <v>10312.98</v>
      </c>
      <c r="M56" s="41" t="n">
        <f aca="false">ROUND(L56*12,2)</f>
        <v>123755.76</v>
      </c>
    </row>
    <row r="57" s="27" customFormat="true" ht="19.5" hidden="false" customHeight="true" outlineLevel="0" collapsed="false">
      <c r="B57" s="42" t="s">
        <v>47</v>
      </c>
      <c r="C57" s="42"/>
      <c r="D57" s="43"/>
      <c r="E57" s="43" t="n">
        <f aca="false">SUM(E53:E56)</f>
        <v>6</v>
      </c>
      <c r="F57" s="43"/>
      <c r="G57" s="44"/>
      <c r="H57" s="44"/>
      <c r="I57" s="44"/>
      <c r="J57" s="44" t="n">
        <f aca="false">SUM(J53:J56)</f>
        <v>65009.58</v>
      </c>
      <c r="K57" s="44"/>
      <c r="L57" s="45" t="n">
        <f aca="false">SUM(L53:L56)</f>
        <v>65009.58</v>
      </c>
      <c r="M57" s="45" t="n">
        <f aca="false">SUM(M53:M56)</f>
        <v>780114.96</v>
      </c>
    </row>
    <row r="58" customFormat="false" ht="19.5" hidden="false" customHeight="true" outlineLevel="0" collapsed="false">
      <c r="B58" s="33" t="s">
        <v>75</v>
      </c>
      <c r="C58" s="34" t="s">
        <v>76</v>
      </c>
      <c r="D58" s="34"/>
      <c r="E58" s="34"/>
      <c r="F58" s="34"/>
      <c r="G58" s="34"/>
      <c r="H58" s="34"/>
      <c r="I58" s="34"/>
      <c r="J58" s="34"/>
      <c r="K58" s="34"/>
      <c r="L58" s="34"/>
      <c r="M58" s="46"/>
    </row>
    <row r="59" customFormat="false" ht="27" hidden="false" customHeight="true" outlineLevel="0" collapsed="false">
      <c r="B59" s="36" t="n">
        <v>1</v>
      </c>
      <c r="C59" s="37" t="s">
        <v>77</v>
      </c>
      <c r="D59" s="38" t="s">
        <v>78</v>
      </c>
      <c r="E59" s="38" t="n">
        <v>1</v>
      </c>
      <c r="F59" s="38"/>
      <c r="G59" s="39" t="n">
        <v>10948</v>
      </c>
      <c r="H59" s="39" t="n">
        <v>886</v>
      </c>
      <c r="I59" s="39" t="n">
        <f aca="false">G59+H59</f>
        <v>11834</v>
      </c>
      <c r="J59" s="39" t="n">
        <f aca="false">ROUND(I59*E59,2)</f>
        <v>11834</v>
      </c>
      <c r="K59" s="39"/>
      <c r="L59" s="40" t="n">
        <f aca="false">J59+K59</f>
        <v>11834</v>
      </c>
      <c r="M59" s="41" t="n">
        <f aca="false">ROUND(L59*12,2)</f>
        <v>142008</v>
      </c>
    </row>
    <row r="60" customFormat="false" ht="19.5" hidden="false" customHeight="true" outlineLevel="0" collapsed="false">
      <c r="B60" s="36" t="n">
        <v>2</v>
      </c>
      <c r="C60" s="37" t="s">
        <v>79</v>
      </c>
      <c r="D60" s="38" t="n">
        <v>9161</v>
      </c>
      <c r="E60" s="38" t="n">
        <v>23</v>
      </c>
      <c r="F60" s="38" t="n">
        <v>1</v>
      </c>
      <c r="G60" s="39" t="n">
        <v>48</v>
      </c>
      <c r="H60" s="39" t="n">
        <f aca="false">G60*8.33%</f>
        <v>3.9984</v>
      </c>
      <c r="I60" s="39" t="n">
        <v>52</v>
      </c>
      <c r="J60" s="39" t="n">
        <f aca="false">I60*E60*174</f>
        <v>208104</v>
      </c>
      <c r="K60" s="39"/>
      <c r="L60" s="40" t="n">
        <f aca="false">J60+K60</f>
        <v>208104</v>
      </c>
      <c r="M60" s="41" t="n">
        <f aca="false">ROUND(L60*12,2)</f>
        <v>2497248</v>
      </c>
    </row>
    <row r="61" customFormat="false" ht="19.5" hidden="false" customHeight="true" outlineLevel="0" collapsed="false">
      <c r="B61" s="36" t="n">
        <v>3</v>
      </c>
      <c r="C61" s="37" t="s">
        <v>80</v>
      </c>
      <c r="D61" s="38" t="n">
        <v>7141</v>
      </c>
      <c r="E61" s="38" t="n">
        <v>1</v>
      </c>
      <c r="F61" s="38" t="n">
        <v>4</v>
      </c>
      <c r="G61" s="39" t="n">
        <v>49</v>
      </c>
      <c r="H61" s="39" t="n">
        <f aca="false">G61*8.33%</f>
        <v>4.0817</v>
      </c>
      <c r="I61" s="39" t="n">
        <v>53.08</v>
      </c>
      <c r="J61" s="39" t="n">
        <f aca="false">I61*E61*174</f>
        <v>9235.92</v>
      </c>
      <c r="K61" s="39"/>
      <c r="L61" s="40" t="n">
        <f aca="false">J61+K61</f>
        <v>9235.92</v>
      </c>
      <c r="M61" s="41" t="n">
        <f aca="false">ROUND(L61*12,2)</f>
        <v>110831.04</v>
      </c>
    </row>
    <row r="62" s="27" customFormat="true" ht="19.5" hidden="false" customHeight="true" outlineLevel="0" collapsed="false">
      <c r="B62" s="42" t="s">
        <v>47</v>
      </c>
      <c r="C62" s="42"/>
      <c r="D62" s="43"/>
      <c r="E62" s="43" t="n">
        <f aca="false">SUM(E59:E61)</f>
        <v>25</v>
      </c>
      <c r="F62" s="43"/>
      <c r="G62" s="44"/>
      <c r="H62" s="44"/>
      <c r="I62" s="44"/>
      <c r="J62" s="44" t="n">
        <f aca="false">SUM(J59:J61)</f>
        <v>229173.92</v>
      </c>
      <c r="K62" s="44"/>
      <c r="L62" s="45" t="n">
        <f aca="false">SUM(L59:L61)</f>
        <v>229173.92</v>
      </c>
      <c r="M62" s="45" t="n">
        <f aca="false">SUM(M59:M61)</f>
        <v>2750087.04</v>
      </c>
    </row>
    <row r="63" customFormat="false" ht="19.5" hidden="false" customHeight="true" outlineLevel="0" collapsed="false">
      <c r="B63" s="33" t="s">
        <v>81</v>
      </c>
      <c r="C63" s="34" t="s">
        <v>82</v>
      </c>
      <c r="D63" s="34"/>
      <c r="E63" s="34"/>
      <c r="F63" s="34"/>
      <c r="G63" s="34"/>
      <c r="H63" s="34"/>
      <c r="I63" s="34"/>
      <c r="J63" s="34"/>
      <c r="K63" s="34"/>
      <c r="L63" s="34"/>
      <c r="M63" s="46"/>
    </row>
    <row r="64" customFormat="false" ht="19.5" hidden="false" customHeight="true" outlineLevel="0" collapsed="false">
      <c r="B64" s="36" t="n">
        <v>1</v>
      </c>
      <c r="C64" s="37" t="s">
        <v>83</v>
      </c>
      <c r="D64" s="38" t="n">
        <v>6113</v>
      </c>
      <c r="E64" s="38" t="n">
        <v>6</v>
      </c>
      <c r="F64" s="38" t="n">
        <v>4</v>
      </c>
      <c r="G64" s="39" t="n">
        <v>49</v>
      </c>
      <c r="H64" s="39" t="n">
        <f aca="false">G64*8.33%</f>
        <v>4.0817</v>
      </c>
      <c r="I64" s="39" t="n">
        <v>53.08</v>
      </c>
      <c r="J64" s="39" t="n">
        <f aca="false">I64*E64*174</f>
        <v>55415.52</v>
      </c>
      <c r="K64" s="39"/>
      <c r="L64" s="40" t="n">
        <f aca="false">J64+K64</f>
        <v>55415.52</v>
      </c>
      <c r="M64" s="41" t="n">
        <f aca="false">ROUND(L64*12,2)</f>
        <v>664986.24</v>
      </c>
    </row>
    <row r="65" customFormat="false" ht="19.5" hidden="false" customHeight="true" outlineLevel="0" collapsed="false">
      <c r="B65" s="36" t="n">
        <v>2</v>
      </c>
      <c r="C65" s="37" t="s">
        <v>84</v>
      </c>
      <c r="D65" s="38" t="n">
        <v>6113</v>
      </c>
      <c r="E65" s="38" t="n">
        <v>1</v>
      </c>
      <c r="F65" s="38" t="n">
        <v>4</v>
      </c>
      <c r="G65" s="39" t="n">
        <v>49</v>
      </c>
      <c r="H65" s="39" t="n">
        <f aca="false">G65*8.33%</f>
        <v>4.0817</v>
      </c>
      <c r="I65" s="39" t="n">
        <v>53.08</v>
      </c>
      <c r="J65" s="39" t="n">
        <f aca="false">I65*E65*174</f>
        <v>9235.92</v>
      </c>
      <c r="K65" s="39"/>
      <c r="L65" s="40" t="n">
        <f aca="false">J65+K65</f>
        <v>9235.92</v>
      </c>
      <c r="M65" s="41" t="n">
        <f aca="false">ROUND(L65*12,2)</f>
        <v>110831.04</v>
      </c>
    </row>
    <row r="66" customFormat="false" ht="19.5" hidden="false" customHeight="true" outlineLevel="0" collapsed="false">
      <c r="B66" s="36" t="n">
        <v>3</v>
      </c>
      <c r="C66" s="37" t="s">
        <v>85</v>
      </c>
      <c r="D66" s="38" t="n">
        <v>6113</v>
      </c>
      <c r="E66" s="38" t="n">
        <v>18</v>
      </c>
      <c r="F66" s="38" t="n">
        <v>5</v>
      </c>
      <c r="G66" s="39" t="n">
        <v>50</v>
      </c>
      <c r="H66" s="39" t="n">
        <f aca="false">G66*8.33%</f>
        <v>4.165</v>
      </c>
      <c r="I66" s="39" t="n">
        <v>54.17</v>
      </c>
      <c r="J66" s="39" t="n">
        <f aca="false">I66*E66*174</f>
        <v>169660.44</v>
      </c>
      <c r="K66" s="39"/>
      <c r="L66" s="40" t="n">
        <f aca="false">J66+K66</f>
        <v>169660.44</v>
      </c>
      <c r="M66" s="41" t="n">
        <f aca="false">ROUND(L66*12,2)</f>
        <v>2035925.28</v>
      </c>
    </row>
    <row r="67" s="27" customFormat="true" ht="19.5" hidden="false" customHeight="true" outlineLevel="0" collapsed="false">
      <c r="B67" s="42" t="s">
        <v>47</v>
      </c>
      <c r="C67" s="42"/>
      <c r="D67" s="43"/>
      <c r="E67" s="43" t="n">
        <f aca="false">SUM(E64:E66)</f>
        <v>25</v>
      </c>
      <c r="F67" s="43"/>
      <c r="G67" s="44"/>
      <c r="H67" s="44"/>
      <c r="I67" s="44"/>
      <c r="J67" s="44" t="n">
        <f aca="false">SUM(J64:J66)</f>
        <v>234311.88</v>
      </c>
      <c r="K67" s="44"/>
      <c r="L67" s="45" t="n">
        <f aca="false">SUM(L64:L66)</f>
        <v>234311.88</v>
      </c>
      <c r="M67" s="45" t="n">
        <f aca="false">SUM(M64:M66)</f>
        <v>2811742.56</v>
      </c>
    </row>
    <row r="68" customFormat="false" ht="19.5" hidden="false" customHeight="true" outlineLevel="0" collapsed="false">
      <c r="B68" s="33" t="s">
        <v>86</v>
      </c>
      <c r="C68" s="34" t="s">
        <v>87</v>
      </c>
      <c r="D68" s="34"/>
      <c r="E68" s="34"/>
      <c r="F68" s="34"/>
      <c r="G68" s="34"/>
      <c r="H68" s="34"/>
      <c r="I68" s="34"/>
      <c r="J68" s="34"/>
      <c r="K68" s="34"/>
      <c r="L68" s="34"/>
      <c r="M68" s="46"/>
    </row>
    <row r="69" customFormat="false" ht="19.5" hidden="false" customHeight="true" outlineLevel="0" collapsed="false">
      <c r="B69" s="36" t="n">
        <v>1</v>
      </c>
      <c r="C69" s="37" t="s">
        <v>88</v>
      </c>
      <c r="D69" s="38" t="n">
        <v>9152</v>
      </c>
      <c r="E69" s="38" t="n">
        <v>4</v>
      </c>
      <c r="F69" s="38" t="n">
        <v>1</v>
      </c>
      <c r="G69" s="39" t="n">
        <v>48</v>
      </c>
      <c r="H69" s="39" t="n">
        <f aca="false">G69*8.33%</f>
        <v>3.9984</v>
      </c>
      <c r="I69" s="39" t="n">
        <v>52</v>
      </c>
      <c r="J69" s="39" t="n">
        <f aca="false">I69*E69*174</f>
        <v>36192</v>
      </c>
      <c r="K69" s="39"/>
      <c r="L69" s="40" t="n">
        <f aca="false">J69+K69</f>
        <v>36192</v>
      </c>
      <c r="M69" s="41" t="n">
        <f aca="false">ROUND(L69*12,2)</f>
        <v>434304</v>
      </c>
    </row>
    <row r="70" customFormat="false" ht="19.5" hidden="false" customHeight="true" outlineLevel="0" collapsed="false">
      <c r="B70" s="36" t="n">
        <v>2</v>
      </c>
      <c r="C70" s="37" t="s">
        <v>89</v>
      </c>
      <c r="D70" s="38" t="n">
        <v>9152</v>
      </c>
      <c r="E70" s="38" t="n">
        <v>4</v>
      </c>
      <c r="F70" s="38" t="n">
        <v>1</v>
      </c>
      <c r="G70" s="39" t="n">
        <v>48</v>
      </c>
      <c r="H70" s="39" t="n">
        <f aca="false">G70*8.33%</f>
        <v>3.9984</v>
      </c>
      <c r="I70" s="39" t="n">
        <v>52</v>
      </c>
      <c r="J70" s="39" t="n">
        <f aca="false">I70*E70*174</f>
        <v>36192</v>
      </c>
      <c r="K70" s="39"/>
      <c r="L70" s="40" t="n">
        <f aca="false">J70+K70</f>
        <v>36192</v>
      </c>
      <c r="M70" s="41" t="n">
        <f aca="false">ROUND(L70*12,2)</f>
        <v>434304</v>
      </c>
    </row>
    <row r="71" customFormat="false" ht="19.5" hidden="false" customHeight="true" outlineLevel="0" collapsed="false">
      <c r="B71" s="42" t="s">
        <v>47</v>
      </c>
      <c r="C71" s="42"/>
      <c r="D71" s="47"/>
      <c r="E71" s="43" t="n">
        <f aca="false">SUM(E69:E70)</f>
        <v>8</v>
      </c>
      <c r="F71" s="43"/>
      <c r="G71" s="48"/>
      <c r="H71" s="48"/>
      <c r="I71" s="48"/>
      <c r="J71" s="44" t="n">
        <f aca="false">SUM(J69:J70)</f>
        <v>72384</v>
      </c>
      <c r="K71" s="44"/>
      <c r="L71" s="45" t="n">
        <f aca="false">SUM(L69:L70)</f>
        <v>72384</v>
      </c>
      <c r="M71" s="45" t="n">
        <f aca="false">SUM(M69:M70)</f>
        <v>868608</v>
      </c>
    </row>
    <row r="72" customFormat="false" ht="19.5" hidden="false" customHeight="true" outlineLevel="0" collapsed="false">
      <c r="B72" s="49" t="s">
        <v>90</v>
      </c>
      <c r="C72" s="34" t="s">
        <v>91</v>
      </c>
      <c r="D72" s="34"/>
      <c r="E72" s="34"/>
      <c r="F72" s="34"/>
      <c r="G72" s="34"/>
      <c r="H72" s="34"/>
      <c r="I72" s="34"/>
      <c r="J72" s="34"/>
      <c r="K72" s="34"/>
      <c r="L72" s="34"/>
      <c r="M72" s="46"/>
    </row>
    <row r="73" customFormat="false" ht="27" hidden="false" customHeight="true" outlineLevel="0" collapsed="false">
      <c r="B73" s="36" t="n">
        <v>1</v>
      </c>
      <c r="C73" s="37" t="s">
        <v>92</v>
      </c>
      <c r="D73" s="38" t="n">
        <v>1319</v>
      </c>
      <c r="E73" s="38" t="n">
        <v>1</v>
      </c>
      <c r="F73" s="38"/>
      <c r="G73" s="39" t="n">
        <v>10948</v>
      </c>
      <c r="H73" s="39" t="n">
        <v>886</v>
      </c>
      <c r="I73" s="39" t="n">
        <f aca="false">G73+H73</f>
        <v>11834</v>
      </c>
      <c r="J73" s="39" t="n">
        <f aca="false">ROUND(I73*E73,2)</f>
        <v>11834</v>
      </c>
      <c r="K73" s="39"/>
      <c r="L73" s="40" t="n">
        <f aca="false">J73+K73</f>
        <v>11834</v>
      </c>
      <c r="M73" s="41" t="n">
        <f aca="false">ROUND(L73*12,2)</f>
        <v>142008</v>
      </c>
    </row>
    <row r="74" customFormat="false" ht="19.5" hidden="false" customHeight="true" outlineLevel="0" collapsed="false">
      <c r="B74" s="36" t="n">
        <v>2</v>
      </c>
      <c r="C74" s="37" t="s">
        <v>93</v>
      </c>
      <c r="D74" s="38" t="n">
        <v>6113</v>
      </c>
      <c r="E74" s="38" t="n">
        <v>2</v>
      </c>
      <c r="F74" s="38" t="n">
        <v>5</v>
      </c>
      <c r="G74" s="39" t="n">
        <v>50</v>
      </c>
      <c r="H74" s="39" t="n">
        <f aca="false">G74*8.33%</f>
        <v>4.165</v>
      </c>
      <c r="I74" s="39" t="n">
        <v>54.17</v>
      </c>
      <c r="J74" s="39" t="n">
        <f aca="false">I74*E74*174</f>
        <v>18851.16</v>
      </c>
      <c r="K74" s="39"/>
      <c r="L74" s="40" t="n">
        <f aca="false">J74+K74</f>
        <v>18851.16</v>
      </c>
      <c r="M74" s="41" t="n">
        <f aca="false">ROUND(L74*12,2)</f>
        <v>226213.92</v>
      </c>
    </row>
    <row r="75" customFormat="false" ht="19.5" hidden="false" customHeight="true" outlineLevel="0" collapsed="false">
      <c r="B75" s="36" t="n">
        <v>3</v>
      </c>
      <c r="C75" s="37" t="s">
        <v>94</v>
      </c>
      <c r="D75" s="38" t="n">
        <v>6113</v>
      </c>
      <c r="E75" s="38" t="n">
        <v>2</v>
      </c>
      <c r="F75" s="38" t="n">
        <v>5</v>
      </c>
      <c r="G75" s="39" t="n">
        <v>50</v>
      </c>
      <c r="H75" s="39" t="n">
        <f aca="false">G75*8.33%</f>
        <v>4.165</v>
      </c>
      <c r="I75" s="39" t="n">
        <v>54.17</v>
      </c>
      <c r="J75" s="39" t="n">
        <f aca="false">I75*E75*174</f>
        <v>18851.16</v>
      </c>
      <c r="K75" s="39"/>
      <c r="L75" s="40" t="n">
        <f aca="false">J75+K75</f>
        <v>18851.16</v>
      </c>
      <c r="M75" s="41" t="n">
        <f aca="false">ROUND(L75*12,2)</f>
        <v>226213.92</v>
      </c>
    </row>
    <row r="76" customFormat="false" ht="19.5" hidden="false" customHeight="true" outlineLevel="0" collapsed="false">
      <c r="B76" s="36" t="n">
        <v>4</v>
      </c>
      <c r="C76" s="37" t="s">
        <v>79</v>
      </c>
      <c r="D76" s="38" t="n">
        <v>9161</v>
      </c>
      <c r="E76" s="38" t="n">
        <v>3</v>
      </c>
      <c r="F76" s="38" t="n">
        <v>1</v>
      </c>
      <c r="G76" s="39" t="n">
        <v>48</v>
      </c>
      <c r="H76" s="39" t="n">
        <f aca="false">G76*8.33%</f>
        <v>3.9984</v>
      </c>
      <c r="I76" s="39" t="n">
        <v>52</v>
      </c>
      <c r="J76" s="39" t="n">
        <f aca="false">I76*E76*174</f>
        <v>27144</v>
      </c>
      <c r="K76" s="39"/>
      <c r="L76" s="40" t="n">
        <f aca="false">J76+K76</f>
        <v>27144</v>
      </c>
      <c r="M76" s="41" t="n">
        <f aca="false">ROUND(L76*12,2)</f>
        <v>325728</v>
      </c>
    </row>
    <row r="77" customFormat="false" ht="19.5" hidden="false" customHeight="true" outlineLevel="0" collapsed="false">
      <c r="B77" s="36" t="n">
        <v>5</v>
      </c>
      <c r="C77" s="37" t="s">
        <v>95</v>
      </c>
      <c r="D77" s="38" t="n">
        <v>9161</v>
      </c>
      <c r="E77" s="38" t="n">
        <v>4</v>
      </c>
      <c r="F77" s="38" t="n">
        <v>1</v>
      </c>
      <c r="G77" s="39" t="n">
        <v>48</v>
      </c>
      <c r="H77" s="39" t="n">
        <f aca="false">G77*8.33%</f>
        <v>3.9984</v>
      </c>
      <c r="I77" s="39" t="n">
        <v>52</v>
      </c>
      <c r="J77" s="39" t="n">
        <f aca="false">I77*E77*174</f>
        <v>36192</v>
      </c>
      <c r="K77" s="39"/>
      <c r="L77" s="40" t="n">
        <f aca="false">J77+K77</f>
        <v>36192</v>
      </c>
      <c r="M77" s="41" t="n">
        <f aca="false">ROUND(L77*12,2)</f>
        <v>434304</v>
      </c>
    </row>
    <row r="78" customFormat="false" ht="19.5" hidden="false" customHeight="true" outlineLevel="0" collapsed="false">
      <c r="B78" s="36" t="n">
        <v>6</v>
      </c>
      <c r="C78" s="37" t="s">
        <v>96</v>
      </c>
      <c r="D78" s="38" t="n">
        <v>7136</v>
      </c>
      <c r="E78" s="38" t="n">
        <v>1</v>
      </c>
      <c r="F78" s="38" t="n">
        <v>3</v>
      </c>
      <c r="G78" s="39" t="n">
        <v>49</v>
      </c>
      <c r="H78" s="39" t="n">
        <f aca="false">G78*8.33%</f>
        <v>4.0817</v>
      </c>
      <c r="I78" s="39" t="n">
        <v>53.08</v>
      </c>
      <c r="J78" s="39" t="n">
        <f aca="false">I78*E78*174</f>
        <v>9235.92</v>
      </c>
      <c r="K78" s="39"/>
      <c r="L78" s="40" t="n">
        <f aca="false">J78+K78</f>
        <v>9235.92</v>
      </c>
      <c r="M78" s="41" t="n">
        <f aca="false">ROUND(L78*12,2)</f>
        <v>110831.04</v>
      </c>
    </row>
    <row r="79" customFormat="false" ht="27.75" hidden="false" customHeight="true" outlineLevel="0" collapsed="false">
      <c r="B79" s="36" t="n">
        <v>7</v>
      </c>
      <c r="C79" s="37" t="s">
        <v>73</v>
      </c>
      <c r="D79" s="38" t="n">
        <v>7241</v>
      </c>
      <c r="E79" s="38" t="n">
        <v>1</v>
      </c>
      <c r="F79" s="38" t="n">
        <v>5</v>
      </c>
      <c r="G79" s="39" t="n">
        <v>61.27</v>
      </c>
      <c r="H79" s="39" t="n">
        <f aca="false">G79*8.33%</f>
        <v>5.103791</v>
      </c>
      <c r="I79" s="39" t="n">
        <v>66.37</v>
      </c>
      <c r="J79" s="39" t="n">
        <f aca="false">I79*E79*174</f>
        <v>11548.38</v>
      </c>
      <c r="K79" s="39"/>
      <c r="L79" s="40" t="n">
        <f aca="false">J79+K79</f>
        <v>11548.38</v>
      </c>
      <c r="M79" s="41" t="n">
        <f aca="false">ROUND(L79*12,2)</f>
        <v>138580.56</v>
      </c>
    </row>
    <row r="80" customFormat="false" ht="19.5" hidden="false" customHeight="true" outlineLevel="0" collapsed="false">
      <c r="B80" s="36" t="n">
        <v>8</v>
      </c>
      <c r="C80" s="37" t="s">
        <v>97</v>
      </c>
      <c r="D80" s="38" t="n">
        <v>9152</v>
      </c>
      <c r="E80" s="38" t="n">
        <v>8</v>
      </c>
      <c r="F80" s="38" t="n">
        <v>1</v>
      </c>
      <c r="G80" s="39" t="n">
        <v>48</v>
      </c>
      <c r="H80" s="39" t="n">
        <f aca="false">G80*8.33%</f>
        <v>3.9984</v>
      </c>
      <c r="I80" s="39" t="n">
        <v>52</v>
      </c>
      <c r="J80" s="39" t="n">
        <f aca="false">I80*E80*174</f>
        <v>72384</v>
      </c>
      <c r="K80" s="39"/>
      <c r="L80" s="40" t="n">
        <f aca="false">J80+K80</f>
        <v>72384</v>
      </c>
      <c r="M80" s="41" t="n">
        <f aca="false">ROUND(L80*12,2)</f>
        <v>868608</v>
      </c>
    </row>
    <row r="81" customFormat="false" ht="19.5" hidden="false" customHeight="true" outlineLevel="0" collapsed="false">
      <c r="B81" s="36" t="n">
        <v>9</v>
      </c>
      <c r="C81" s="37" t="s">
        <v>68</v>
      </c>
      <c r="D81" s="38" t="n">
        <v>9132</v>
      </c>
      <c r="E81" s="38" t="n">
        <v>3</v>
      </c>
      <c r="F81" s="38" t="n">
        <v>1</v>
      </c>
      <c r="G81" s="39" t="n">
        <v>48</v>
      </c>
      <c r="H81" s="39" t="n">
        <f aca="false">G81*8.33%</f>
        <v>3.9984</v>
      </c>
      <c r="I81" s="39" t="n">
        <v>52</v>
      </c>
      <c r="J81" s="39" t="n">
        <f aca="false">I81*E81*174</f>
        <v>27144</v>
      </c>
      <c r="K81" s="39"/>
      <c r="L81" s="40" t="n">
        <f aca="false">J81+K81</f>
        <v>27144</v>
      </c>
      <c r="M81" s="41" t="n">
        <f aca="false">ROUND(L81*12,2)</f>
        <v>325728</v>
      </c>
    </row>
    <row r="82" customFormat="false" ht="19.5" hidden="false" customHeight="true" outlineLevel="0" collapsed="false">
      <c r="B82" s="42" t="s">
        <v>47</v>
      </c>
      <c r="C82" s="42"/>
      <c r="D82" s="47"/>
      <c r="E82" s="43" t="n">
        <f aca="false">SUM(E73:E81)</f>
        <v>25</v>
      </c>
      <c r="F82" s="43"/>
      <c r="G82" s="48"/>
      <c r="H82" s="48"/>
      <c r="I82" s="48"/>
      <c r="J82" s="44" t="n">
        <f aca="false">SUM(J73:J81)</f>
        <v>233184.62</v>
      </c>
      <c r="K82" s="44"/>
      <c r="L82" s="45" t="n">
        <f aca="false">SUM(L73:L81)</f>
        <v>233184.62</v>
      </c>
      <c r="M82" s="45" t="n">
        <f aca="false">SUM(M73:M81)</f>
        <v>2798215.44</v>
      </c>
    </row>
    <row r="83" customFormat="false" ht="19.5" hidden="false" customHeight="true" outlineLevel="0" collapsed="false">
      <c r="B83" s="33" t="s">
        <v>98</v>
      </c>
      <c r="C83" s="34" t="s">
        <v>99</v>
      </c>
      <c r="D83" s="34"/>
      <c r="E83" s="34"/>
      <c r="F83" s="34"/>
      <c r="G83" s="34"/>
      <c r="H83" s="34"/>
      <c r="I83" s="34"/>
      <c r="J83" s="34"/>
      <c r="K83" s="34"/>
      <c r="L83" s="34"/>
      <c r="M83" s="46"/>
    </row>
    <row r="84" customFormat="false" ht="19.5" hidden="false" customHeight="true" outlineLevel="0" collapsed="false">
      <c r="B84" s="36" t="n">
        <v>1</v>
      </c>
      <c r="C84" s="37" t="s">
        <v>68</v>
      </c>
      <c r="D84" s="38" t="n">
        <v>9132</v>
      </c>
      <c r="E84" s="38" t="n">
        <v>3</v>
      </c>
      <c r="F84" s="38" t="n">
        <v>1</v>
      </c>
      <c r="G84" s="39" t="n">
        <v>48</v>
      </c>
      <c r="H84" s="39" t="n">
        <f aca="false">G84*8.33%</f>
        <v>3.9984</v>
      </c>
      <c r="I84" s="39" t="n">
        <v>52</v>
      </c>
      <c r="J84" s="39" t="n">
        <f aca="false">I84*E84*174</f>
        <v>27144</v>
      </c>
      <c r="K84" s="39"/>
      <c r="L84" s="40" t="n">
        <f aca="false">J84+K84</f>
        <v>27144</v>
      </c>
      <c r="M84" s="41" t="n">
        <f aca="false">ROUND(L84*12,2)</f>
        <v>325728</v>
      </c>
    </row>
    <row r="85" customFormat="false" ht="19.5" hidden="false" customHeight="true" outlineLevel="0" collapsed="false">
      <c r="B85" s="42" t="s">
        <v>47</v>
      </c>
      <c r="C85" s="42"/>
      <c r="D85" s="47"/>
      <c r="E85" s="43" t="n">
        <f aca="false">SUM(E84)</f>
        <v>3</v>
      </c>
      <c r="F85" s="43"/>
      <c r="G85" s="48"/>
      <c r="H85" s="48"/>
      <c r="I85" s="48"/>
      <c r="J85" s="44" t="n">
        <f aca="false">SUM(J84)</f>
        <v>27144</v>
      </c>
      <c r="K85" s="44"/>
      <c r="L85" s="45" t="n">
        <f aca="false">SUM(L84)</f>
        <v>27144</v>
      </c>
      <c r="M85" s="45" t="n">
        <f aca="false">SUM(M84)</f>
        <v>325728</v>
      </c>
    </row>
    <row r="86" customFormat="false" ht="19.5" hidden="false" customHeight="true" outlineLevel="0" collapsed="false">
      <c r="B86" s="33" t="s">
        <v>100</v>
      </c>
      <c r="C86" s="34" t="s">
        <v>101</v>
      </c>
      <c r="D86" s="34"/>
      <c r="E86" s="34"/>
      <c r="F86" s="34"/>
      <c r="G86" s="34"/>
      <c r="H86" s="34"/>
      <c r="I86" s="34"/>
      <c r="J86" s="34"/>
      <c r="K86" s="34"/>
      <c r="L86" s="34"/>
      <c r="M86" s="46"/>
    </row>
    <row r="87" customFormat="false" ht="19.5" hidden="false" customHeight="true" outlineLevel="0" collapsed="false">
      <c r="B87" s="36" t="n">
        <v>1</v>
      </c>
      <c r="C87" s="37" t="s">
        <v>102</v>
      </c>
      <c r="D87" s="38" t="n">
        <v>1228</v>
      </c>
      <c r="E87" s="38" t="n">
        <v>1</v>
      </c>
      <c r="F87" s="38"/>
      <c r="G87" s="39" t="n">
        <v>8100</v>
      </c>
      <c r="H87" s="39" t="n">
        <v>655</v>
      </c>
      <c r="I87" s="39" t="n">
        <f aca="false">G87+H87</f>
        <v>8755</v>
      </c>
      <c r="J87" s="39" t="n">
        <f aca="false">ROUND(I87*E87,2)</f>
        <v>8755</v>
      </c>
      <c r="K87" s="39"/>
      <c r="L87" s="40" t="n">
        <f aca="false">J87+K87</f>
        <v>8755</v>
      </c>
      <c r="M87" s="41" t="n">
        <f aca="false">ROUND(L87*12,2)</f>
        <v>105060</v>
      </c>
    </row>
    <row r="88" customFormat="false" ht="19.5" hidden="false" customHeight="true" outlineLevel="0" collapsed="false">
      <c r="B88" s="36" t="n">
        <v>2</v>
      </c>
      <c r="C88" s="37" t="s">
        <v>79</v>
      </c>
      <c r="D88" s="38" t="n">
        <v>9161</v>
      </c>
      <c r="E88" s="38" t="n">
        <v>1</v>
      </c>
      <c r="F88" s="38" t="n">
        <v>1</v>
      </c>
      <c r="G88" s="39" t="n">
        <v>48</v>
      </c>
      <c r="H88" s="39" t="n">
        <f aca="false">G88*8.33%</f>
        <v>3.9984</v>
      </c>
      <c r="I88" s="39" t="n">
        <v>52</v>
      </c>
      <c r="J88" s="39" t="n">
        <f aca="false">I88*E88*174</f>
        <v>9048</v>
      </c>
      <c r="K88" s="39"/>
      <c r="L88" s="40" t="n">
        <f aca="false">J88+K88</f>
        <v>9048</v>
      </c>
      <c r="M88" s="41" t="n">
        <f aca="false">ROUND(L88*12,2)</f>
        <v>108576</v>
      </c>
    </row>
    <row r="89" customFormat="false" ht="19.5" hidden="false" customHeight="true" outlineLevel="0" collapsed="false">
      <c r="B89" s="36" t="n">
        <v>3</v>
      </c>
      <c r="C89" s="37" t="s">
        <v>94</v>
      </c>
      <c r="D89" s="38" t="n">
        <v>6113</v>
      </c>
      <c r="E89" s="38" t="n">
        <v>2</v>
      </c>
      <c r="F89" s="38" t="n">
        <v>5</v>
      </c>
      <c r="G89" s="39" t="n">
        <v>50</v>
      </c>
      <c r="H89" s="39" t="n">
        <f aca="false">G89*8.33%</f>
        <v>4.165</v>
      </c>
      <c r="I89" s="39" t="n">
        <v>54.17</v>
      </c>
      <c r="J89" s="39" t="n">
        <f aca="false">I89*E89*174</f>
        <v>18851.16</v>
      </c>
      <c r="K89" s="39"/>
      <c r="L89" s="40" t="n">
        <f aca="false">J89+K89</f>
        <v>18851.16</v>
      </c>
      <c r="M89" s="41" t="n">
        <f aca="false">ROUND(L89*12,2)</f>
        <v>226213.92</v>
      </c>
    </row>
    <row r="90" customFormat="false" ht="19.5" hidden="false" customHeight="true" outlineLevel="0" collapsed="false">
      <c r="B90" s="42" t="s">
        <v>47</v>
      </c>
      <c r="C90" s="42"/>
      <c r="D90" s="47"/>
      <c r="E90" s="43" t="n">
        <f aca="false">SUM(E87:E89)</f>
        <v>4</v>
      </c>
      <c r="F90" s="43"/>
      <c r="G90" s="48"/>
      <c r="H90" s="48"/>
      <c r="I90" s="48"/>
      <c r="J90" s="44" t="n">
        <f aca="false">SUM(J87:J89)</f>
        <v>36654.16</v>
      </c>
      <c r="K90" s="44"/>
      <c r="L90" s="45" t="n">
        <f aca="false">SUM(L87:L89)</f>
        <v>36654.16</v>
      </c>
      <c r="M90" s="45" t="n">
        <f aca="false">SUM(M87:M89)</f>
        <v>439849.92</v>
      </c>
    </row>
    <row r="91" customFormat="false" ht="19.5" hidden="false" customHeight="true" outlineLevel="0" collapsed="false">
      <c r="B91" s="50"/>
      <c r="C91" s="51"/>
      <c r="D91" s="50"/>
      <c r="E91" s="50"/>
      <c r="F91" s="50"/>
      <c r="G91" s="50"/>
      <c r="H91" s="50"/>
      <c r="I91" s="50"/>
      <c r="J91" s="50"/>
      <c r="K91" s="50"/>
      <c r="L91" s="50"/>
      <c r="M91" s="50"/>
    </row>
    <row r="92" customFormat="false" ht="19.5" hidden="false" customHeight="true" outlineLevel="0" collapsed="false">
      <c r="B92" s="52" t="s">
        <v>103</v>
      </c>
      <c r="C92" s="52"/>
      <c r="D92" s="53"/>
      <c r="E92" s="54" t="n">
        <f aca="false">SUM(E85,E82,E71,E67,E62,E57,E51,E45,E28,E90)</f>
        <v>151</v>
      </c>
      <c r="F92" s="54"/>
      <c r="G92" s="29"/>
      <c r="H92" s="55"/>
      <c r="I92" s="55"/>
      <c r="J92" s="56" t="n">
        <f aca="false">J28+J45+J51+J57+J62+J67+J71+J82+J85+J90</f>
        <v>1474874.04</v>
      </c>
      <c r="K92" s="56" t="n">
        <f aca="false">K28+K45+K51+K57+K62+K67+K71+K82+K85+K90</f>
        <v>0</v>
      </c>
      <c r="L92" s="56" t="n">
        <f aca="false">SUM(L85,L82,L71,L67,L62,L57,L51,L45,L28,L90)</f>
        <v>1474874.04</v>
      </c>
      <c r="M92" s="56" t="n">
        <f aca="false">SUM(M85,M82,M71,M67,M62,M57,M51,M45,M28,M90)</f>
        <v>17698488.48</v>
      </c>
    </row>
    <row r="93" customFormat="false" ht="12.75" hidden="true" customHeight="false" outlineLevel="0" collapsed="false">
      <c r="L93" s="1" t="s">
        <v>104</v>
      </c>
      <c r="M93" s="57" t="n">
        <f aca="false">M92*22%</f>
        <v>3893667.4656</v>
      </c>
    </row>
    <row r="94" customFormat="false" ht="12.75" hidden="true" customHeight="true" outlineLevel="0" collapsed="false">
      <c r="G94" s="50" t="s">
        <v>105</v>
      </c>
      <c r="H94" s="50"/>
      <c r="I94" s="50"/>
      <c r="J94" s="50"/>
      <c r="K94" s="50"/>
      <c r="M94" s="57" t="n">
        <f aca="false">M92+M93</f>
        <v>21592155.9456</v>
      </c>
    </row>
    <row r="96" customFormat="false" ht="23.25" hidden="false" customHeight="true" outlineLevel="0" collapsed="false">
      <c r="C96" s="58" t="s">
        <v>106</v>
      </c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customFormat="false" ht="12.75" hidden="false" customHeight="false" outlineLevel="0" collapsed="false">
      <c r="M97" s="59"/>
    </row>
    <row r="98" customFormat="false" ht="18.75" hidden="false" customHeight="false" outlineLevel="0" collapsed="false">
      <c r="C98" s="60"/>
      <c r="D98" s="7"/>
      <c r="E98" s="7"/>
      <c r="F98" s="7"/>
      <c r="G98" s="7"/>
      <c r="H98" s="7"/>
      <c r="I98" s="7"/>
      <c r="J98" s="7"/>
      <c r="K98" s="7"/>
      <c r="L98" s="7"/>
      <c r="M98" s="61"/>
    </row>
    <row r="99" customFormat="false" ht="18.75" hidden="false" customHeight="true" outlineLevel="0" collapsed="false">
      <c r="C99" s="5" t="s">
        <v>107</v>
      </c>
      <c r="D99" s="5"/>
      <c r="E99" s="62"/>
      <c r="F99" s="62"/>
      <c r="G99" s="62"/>
      <c r="H99" s="63"/>
      <c r="I99" s="63"/>
      <c r="J99" s="5" t="s">
        <v>108</v>
      </c>
      <c r="K99" s="5"/>
      <c r="L99" s="5"/>
    </row>
    <row r="102" customFormat="false" ht="27.75" hidden="false" customHeight="true" outlineLevel="0" collapsed="false">
      <c r="C102" s="5" t="s">
        <v>109</v>
      </c>
      <c r="D102" s="5"/>
      <c r="E102" s="62"/>
      <c r="F102" s="62"/>
      <c r="G102" s="62"/>
      <c r="H102" s="63"/>
      <c r="I102" s="63"/>
      <c r="J102" s="5" t="s">
        <v>110</v>
      </c>
      <c r="K102" s="5"/>
      <c r="L102" s="5"/>
    </row>
  </sheetData>
  <mergeCells count="38">
    <mergeCell ref="B1:D1"/>
    <mergeCell ref="B2:D2"/>
    <mergeCell ref="B3:D3"/>
    <mergeCell ref="B4:D4"/>
    <mergeCell ref="I4:M4"/>
    <mergeCell ref="I6:N6"/>
    <mergeCell ref="I8:N8"/>
    <mergeCell ref="I9:K9"/>
    <mergeCell ref="B11:M11"/>
    <mergeCell ref="B12:M12"/>
    <mergeCell ref="B13:L13"/>
    <mergeCell ref="C16:L16"/>
    <mergeCell ref="B28:C28"/>
    <mergeCell ref="C29:L29"/>
    <mergeCell ref="B45:C45"/>
    <mergeCell ref="C46:L46"/>
    <mergeCell ref="B51:C51"/>
    <mergeCell ref="C52:L52"/>
    <mergeCell ref="B57:C57"/>
    <mergeCell ref="C58:L58"/>
    <mergeCell ref="B62:C62"/>
    <mergeCell ref="C63:L63"/>
    <mergeCell ref="B67:C67"/>
    <mergeCell ref="C68:L68"/>
    <mergeCell ref="B71:C71"/>
    <mergeCell ref="C72:L72"/>
    <mergeCell ref="B82:C82"/>
    <mergeCell ref="C83:L83"/>
    <mergeCell ref="B85:C85"/>
    <mergeCell ref="C86:L86"/>
    <mergeCell ref="B90:C90"/>
    <mergeCell ref="B92:C92"/>
    <mergeCell ref="G94:K94"/>
    <mergeCell ref="C96:M96"/>
    <mergeCell ref="C99:D99"/>
    <mergeCell ref="J99:L99"/>
    <mergeCell ref="C102:D102"/>
    <mergeCell ref="J102:L102"/>
  </mergeCells>
  <printOptions headings="false" gridLines="false" gridLinesSet="true" horizontalCentered="true" verticalCentered="false"/>
  <pageMargins left="0.669444444444445" right="0.196527777777778" top="0.865972222222222" bottom="0.196527777777778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Admin</dc:creator>
  <dc:description/>
  <dc:language>uk-UA</dc:language>
  <cp:lastModifiedBy/>
  <dcterms:modified xsi:type="dcterms:W3CDTF">2026-01-20T11:27:04Z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